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Proracun" sheetId="1" r:id="rId1"/>
    <sheet name="Protok" sheetId="6" r:id="rId2"/>
    <sheet name="Pijezometarske kote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G13" i="1"/>
  <c r="F13"/>
  <c r="E5"/>
  <c r="H13" s="1"/>
  <c r="I13" s="1"/>
  <c r="B7"/>
  <c r="E6" s="1"/>
  <c r="E7" s="1"/>
  <c r="B6"/>
  <c r="G14" l="1"/>
  <c r="H14" s="1"/>
  <c r="I14"/>
  <c r="F14"/>
  <c r="G15"/>
  <c r="F15" l="1"/>
  <c r="H15"/>
  <c r="I15" l="1"/>
  <c r="H16"/>
  <c r="I16" s="1"/>
  <c r="G16"/>
  <c r="F16" l="1"/>
  <c r="G17"/>
  <c r="F17" l="1"/>
  <c r="H17"/>
  <c r="I17" s="1"/>
  <c r="G18" l="1"/>
  <c r="F18" l="1"/>
  <c r="H18"/>
  <c r="I18" l="1"/>
  <c r="G19"/>
  <c r="F19" s="1"/>
  <c r="H19" l="1"/>
  <c r="I19" l="1"/>
  <c r="G20"/>
  <c r="F20" l="1"/>
  <c r="H20"/>
  <c r="I20" s="1"/>
  <c r="G21" l="1"/>
  <c r="F21" l="1"/>
  <c r="H21"/>
  <c r="I21" l="1"/>
  <c r="G22"/>
  <c r="F22" s="1"/>
  <c r="H22" l="1"/>
  <c r="I22" l="1"/>
  <c r="G23"/>
  <c r="F23" l="1"/>
  <c r="H23"/>
  <c r="I23" s="1"/>
  <c r="G24" l="1"/>
  <c r="F24" l="1"/>
  <c r="H24"/>
  <c r="I24" l="1"/>
  <c r="G25"/>
  <c r="F25" s="1"/>
  <c r="H25" l="1"/>
  <c r="I25" l="1"/>
  <c r="G26"/>
  <c r="F26" l="1"/>
  <c r="H26"/>
  <c r="I26" s="1"/>
  <c r="G27" l="1"/>
  <c r="F27" l="1"/>
  <c r="H27"/>
  <c r="I27" l="1"/>
  <c r="G28"/>
  <c r="F28" s="1"/>
  <c r="H28" l="1"/>
  <c r="I28" l="1"/>
  <c r="G29"/>
  <c r="F29" l="1"/>
  <c r="H29"/>
  <c r="I29" s="1"/>
  <c r="G30" l="1"/>
  <c r="F30" l="1"/>
  <c r="H30"/>
  <c r="I30" l="1"/>
  <c r="G31"/>
  <c r="F31" s="1"/>
  <c r="H31" l="1"/>
  <c r="I31" l="1"/>
  <c r="G32"/>
  <c r="F32" l="1"/>
  <c r="H32"/>
  <c r="I32" s="1"/>
  <c r="G33" l="1"/>
  <c r="F33" l="1"/>
  <c r="H33"/>
  <c r="I33" l="1"/>
  <c r="G34"/>
  <c r="F34" s="1"/>
  <c r="H34" l="1"/>
  <c r="I34" l="1"/>
  <c r="G35"/>
  <c r="F35" l="1"/>
  <c r="H35"/>
  <c r="I35" s="1"/>
  <c r="G36" l="1"/>
  <c r="F36" l="1"/>
  <c r="H36"/>
  <c r="I36" l="1"/>
  <c r="G37"/>
  <c r="F37" s="1"/>
  <c r="H37" l="1"/>
  <c r="I37" l="1"/>
  <c r="G38"/>
  <c r="F38" l="1"/>
  <c r="H38"/>
  <c r="I38" s="1"/>
  <c r="G39" l="1"/>
  <c r="F39" l="1"/>
  <c r="H39"/>
  <c r="I39" l="1"/>
  <c r="G40"/>
  <c r="H40" l="1"/>
  <c r="I40" s="1"/>
  <c r="F40"/>
</calcChain>
</file>

<file path=xl/sharedStrings.xml><?xml version="1.0" encoding="utf-8"?>
<sst xmlns="http://schemas.openxmlformats.org/spreadsheetml/2006/main" count="21" uniqueCount="20">
  <si>
    <t>t[s]</t>
  </si>
  <si>
    <t>L [m]</t>
  </si>
  <si>
    <t>Z [cm]</t>
  </si>
  <si>
    <t>Vrednosti izmerene u laboratoriji</t>
  </si>
  <si>
    <t>R</t>
  </si>
  <si>
    <t>∆t [s]</t>
  </si>
  <si>
    <t>Vrednosti dobijene na osnovu matematickog modela</t>
  </si>
  <si>
    <t>Q [l/s]</t>
  </si>
  <si>
    <r>
      <t>Π</t>
    </r>
    <r>
      <rPr>
        <b/>
        <vertAlign val="subscript"/>
        <sz val="11"/>
        <color theme="1"/>
        <rFont val="Calibri"/>
        <family val="2"/>
      </rPr>
      <t>r</t>
    </r>
    <r>
      <rPr>
        <b/>
        <sz val="11"/>
        <color theme="1"/>
        <rFont val="Calibri"/>
        <family val="2"/>
      </rPr>
      <t xml:space="preserve"> [cm]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</si>
  <si>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cevi</t>
    </r>
    <r>
      <rPr>
        <b/>
        <sz val="11"/>
        <color theme="1"/>
        <rFont val="Calibri"/>
        <family val="2"/>
        <scheme val="minor"/>
      </rPr>
      <t xml:space="preserve"> [cm]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</si>
  <si>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vod</t>
    </r>
    <r>
      <rPr>
        <b/>
        <sz val="11"/>
        <color theme="1"/>
        <rFont val="Calibri"/>
        <family val="2"/>
        <scheme val="minor"/>
      </rPr>
      <t xml:space="preserve"> [cm]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</si>
  <si>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vod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</si>
  <si>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A</t>
    </r>
    <r>
      <rPr>
        <b/>
        <vertAlign val="subscript"/>
        <sz val="11"/>
        <color theme="1"/>
        <rFont val="Calibri"/>
        <family val="2"/>
      </rPr>
      <t>cevi</t>
    </r>
    <r>
      <rPr>
        <b/>
        <sz val="11"/>
        <color theme="1"/>
        <rFont val="Calibri"/>
        <family val="2"/>
      </rPr>
      <t xml:space="preserve"> [m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]</t>
    </r>
  </si>
  <si>
    <r>
      <t>Z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[cm]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</si>
  <si>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</si>
  <si>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λ</t>
    </r>
    <r>
      <rPr>
        <b/>
        <vertAlign val="subscript"/>
        <sz val="11"/>
        <color theme="1"/>
        <rFont val="Calibri"/>
        <family val="2"/>
        <scheme val="minor"/>
      </rPr>
      <t>ef</t>
    </r>
  </si>
  <si>
    <r>
      <t>Π</t>
    </r>
    <r>
      <rPr>
        <b/>
        <vertAlign val="subscript"/>
        <sz val="11"/>
        <color theme="1"/>
        <rFont val="Calibri"/>
        <family val="2"/>
      </rPr>
      <t>v</t>
    </r>
    <r>
      <rPr>
        <b/>
        <sz val="11"/>
        <color theme="1"/>
        <rFont val="Calibri"/>
        <family val="2"/>
      </rPr>
      <t xml:space="preserve"> [cm]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</si>
  <si>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 [cm]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</si>
  <si>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 xml:space="preserve"> [m]</t>
    </r>
  </si>
  <si>
    <r>
      <t>Q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</si>
</sst>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9" formatCode="0.0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4" fillId="0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r-Latn-CS"/>
              <a:t>Matematički</a:t>
            </a:r>
            <a:r>
              <a:rPr lang="sr-Latn-CS" baseline="0"/>
              <a:t> model promene protoka 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2592428383061538"/>
          <c:y val="8.4913266544886443E-2"/>
          <c:w val="0.81507072294437266"/>
          <c:h val="0.7587289601773568"/>
        </c:manualLayout>
      </c:layout>
      <c:scatterChart>
        <c:scatterStyle val="smoothMarker"/>
        <c:ser>
          <c:idx val="0"/>
          <c:order val="0"/>
          <c:tx>
            <c:v>Qrač</c:v>
          </c:tx>
          <c:marker>
            <c:symbol val="none"/>
          </c:marker>
          <c:xVal>
            <c:numRef>
              <c:f>Proracun!$E$13:$E$40</c:f>
              <c:numCache>
                <c:formatCode>General</c:formatCode>
                <c:ptCount val="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</c:numCache>
            </c:numRef>
          </c:xVal>
          <c:yVal>
            <c:numRef>
              <c:f>Proracun!$I$13:$I$40</c:f>
              <c:numCache>
                <c:formatCode>0.0</c:formatCode>
                <c:ptCount val="28"/>
                <c:pt idx="0">
                  <c:v>10.060858529584856</c:v>
                </c:pt>
                <c:pt idx="1">
                  <c:v>9.3999387300747053</c:v>
                </c:pt>
                <c:pt idx="2">
                  <c:v>6.6763636410764509</c:v>
                </c:pt>
                <c:pt idx="3">
                  <c:v>3.0834592248291832</c:v>
                </c:pt>
                <c:pt idx="4">
                  <c:v>-0.82366279550990029</c:v>
                </c:pt>
                <c:pt idx="5">
                  <c:v>-4.751516861282651</c:v>
                </c:pt>
                <c:pt idx="6">
                  <c:v>-7.4445502907916072</c:v>
                </c:pt>
                <c:pt idx="7">
                  <c:v>-7.815378240374673</c:v>
                </c:pt>
                <c:pt idx="8">
                  <c:v>-6.1725306350487061</c:v>
                </c:pt>
                <c:pt idx="9">
                  <c:v>-3.3928005264476462</c:v>
                </c:pt>
                <c:pt idx="10">
                  <c:v>-0.10934252320960164</c:v>
                </c:pt>
                <c:pt idx="11">
                  <c:v>3.3141433572484638</c:v>
                </c:pt>
                <c:pt idx="12">
                  <c:v>6.067894202000077</c:v>
                </c:pt>
                <c:pt idx="13">
                  <c:v>7.0209103170674592</c:v>
                </c:pt>
                <c:pt idx="14">
                  <c:v>6.0549570406492572</c:v>
                </c:pt>
                <c:pt idx="15">
                  <c:v>3.8034776618135417</c:v>
                </c:pt>
                <c:pt idx="16">
                  <c:v>0.90176152149961697</c:v>
                </c:pt>
                <c:pt idx="17">
                  <c:v>-2.2332947836172847</c:v>
                </c:pt>
                <c:pt idx="18">
                  <c:v>-5.0590717178913867</c:v>
                </c:pt>
                <c:pt idx="19">
                  <c:v>-6.4719736482327148</c:v>
                </c:pt>
                <c:pt idx="20">
                  <c:v>-6.06082104000141</c:v>
                </c:pt>
                <c:pt idx="21">
                  <c:v>-4.2425278573413321</c:v>
                </c:pt>
                <c:pt idx="22">
                  <c:v>-1.632316301702583</c:v>
                </c:pt>
                <c:pt idx="23">
                  <c:v>1.3123410622787501</c:v>
                </c:pt>
                <c:pt idx="24">
                  <c:v>4.1858264320569427</c:v>
                </c:pt>
                <c:pt idx="25">
                  <c:v>5.9874556199056554</c:v>
                </c:pt>
                <c:pt idx="26">
                  <c:v>6.0802756286987378</c:v>
                </c:pt>
                <c:pt idx="27">
                  <c:v>4.665097563238354</c:v>
                </c:pt>
              </c:numCache>
            </c:numRef>
          </c:yVal>
          <c:smooth val="1"/>
        </c:ser>
        <c:axId val="99891456"/>
        <c:axId val="99920512"/>
      </c:scatterChart>
      <c:valAx>
        <c:axId val="99891456"/>
        <c:scaling>
          <c:orientation val="minMax"/>
          <c:max val="54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r-Latn-CS"/>
                  <a:t>t</a:t>
                </a:r>
                <a:r>
                  <a:rPr lang="en-US"/>
                  <a:t> [s]</a:t>
                </a:r>
              </a:p>
            </c:rich>
          </c:tx>
          <c:layout>
            <c:manualLayout>
              <c:xMode val="edge"/>
              <c:yMode val="edge"/>
              <c:x val="0.48974298851560555"/>
              <c:y val="0.89909910597040921"/>
            </c:manualLayout>
          </c:layout>
        </c:title>
        <c:numFmt formatCode="General" sourceLinked="1"/>
        <c:tickLblPos val="nextTo"/>
        <c:crossAx val="99920512"/>
        <c:crossesAt val="-8"/>
        <c:crossBetween val="midCat"/>
        <c:majorUnit val="10"/>
      </c:valAx>
      <c:valAx>
        <c:axId val="99920512"/>
        <c:scaling>
          <c:orientation val="minMax"/>
          <c:max val="10"/>
          <c:min val="-8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Protok</a:t>
                </a:r>
                <a:r>
                  <a:rPr lang="en-US" baseline="0"/>
                  <a:t> [l/s]</a:t>
                </a:r>
                <a:endParaRPr lang="en-US"/>
              </a:p>
            </c:rich>
          </c:tx>
          <c:layout/>
        </c:title>
        <c:numFmt formatCode="0.0" sourceLinked="1"/>
        <c:tickLblPos val="nextTo"/>
        <c:crossAx val="99891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883237109366078"/>
          <c:y val="0.59574700348179599"/>
          <c:w val="7.2082668457652113E-2"/>
          <c:h val="3.6491642545791528E-2"/>
        </c:manualLayout>
      </c:layout>
    </c:legend>
    <c:plotVisOnly val="1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Promena nivoa vode u vodostanu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0055643206555643E-2"/>
          <c:y val="8.4913266544886568E-2"/>
          <c:w val="0.80081073908814215"/>
          <c:h val="0.79560990538515264"/>
        </c:manualLayout>
      </c:layout>
      <c:scatterChart>
        <c:scatterStyle val="smoothMarker"/>
        <c:ser>
          <c:idx val="0"/>
          <c:order val="0"/>
          <c:tx>
            <c:v>Izmerene vrednosti</c:v>
          </c:tx>
          <c:spPr>
            <a:ln w="25400"/>
          </c:spPr>
          <c:marker>
            <c:symbol val="none"/>
          </c:marker>
          <c:xVal>
            <c:numRef>
              <c:f>Proracun!$A$13:$A$40</c:f>
              <c:numCache>
                <c:formatCode>General</c:formatCode>
                <c:ptCount val="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</c:numCache>
            </c:numRef>
          </c:xVal>
          <c:yVal>
            <c:numRef>
              <c:f>Proracun!$B$13:$B$40</c:f>
              <c:numCache>
                <c:formatCode>0.0</c:formatCode>
                <c:ptCount val="28"/>
                <c:pt idx="0">
                  <c:v>-9</c:v>
                </c:pt>
                <c:pt idx="1">
                  <c:v>0.9</c:v>
                </c:pt>
                <c:pt idx="2">
                  <c:v>5</c:v>
                </c:pt>
                <c:pt idx="3">
                  <c:v>9</c:v>
                </c:pt>
                <c:pt idx="4">
                  <c:v>10.6</c:v>
                </c:pt>
                <c:pt idx="5">
                  <c:v>10</c:v>
                </c:pt>
                <c:pt idx="6">
                  <c:v>8.1999999999999993</c:v>
                </c:pt>
                <c:pt idx="7">
                  <c:v>5.3</c:v>
                </c:pt>
                <c:pt idx="8">
                  <c:v>2.2000000000000002</c:v>
                </c:pt>
                <c:pt idx="9">
                  <c:v>-0.5</c:v>
                </c:pt>
                <c:pt idx="10">
                  <c:v>-3</c:v>
                </c:pt>
                <c:pt idx="11">
                  <c:v>-4</c:v>
                </c:pt>
                <c:pt idx="12">
                  <c:v>-2.8</c:v>
                </c:pt>
                <c:pt idx="13">
                  <c:v>-1.3</c:v>
                </c:pt>
                <c:pt idx="14">
                  <c:v>0.5</c:v>
                </c:pt>
                <c:pt idx="15">
                  <c:v>2.2000000000000002</c:v>
                </c:pt>
                <c:pt idx="16">
                  <c:v>4</c:v>
                </c:pt>
                <c:pt idx="17">
                  <c:v>5.3</c:v>
                </c:pt>
                <c:pt idx="18">
                  <c:v>5.4</c:v>
                </c:pt>
                <c:pt idx="19">
                  <c:v>5.6</c:v>
                </c:pt>
                <c:pt idx="20">
                  <c:v>2.6</c:v>
                </c:pt>
                <c:pt idx="21">
                  <c:v>1.3</c:v>
                </c:pt>
                <c:pt idx="22">
                  <c:v>-0.3</c:v>
                </c:pt>
                <c:pt idx="23">
                  <c:v>-0.9</c:v>
                </c:pt>
                <c:pt idx="24">
                  <c:v>-1.1000000000000001</c:v>
                </c:pt>
                <c:pt idx="25">
                  <c:v>-0.6</c:v>
                </c:pt>
                <c:pt idx="26">
                  <c:v>0.4</c:v>
                </c:pt>
                <c:pt idx="27">
                  <c:v>1.4</c:v>
                </c:pt>
              </c:numCache>
            </c:numRef>
          </c:yVal>
          <c:smooth val="1"/>
        </c:ser>
        <c:ser>
          <c:idx val="1"/>
          <c:order val="1"/>
          <c:tx>
            <c:v>Izracunate vrednosti</c:v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Proracun!$E$13:$E$40</c:f>
              <c:numCache>
                <c:formatCode>General</c:formatCode>
                <c:ptCount val="2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</c:numCache>
            </c:numRef>
          </c:xVal>
          <c:yVal>
            <c:numRef>
              <c:f>Proracun!$F$13:$F$40</c:f>
              <c:numCache>
                <c:formatCode>0.0</c:formatCode>
                <c:ptCount val="28"/>
                <c:pt idx="0">
                  <c:v>-9</c:v>
                </c:pt>
                <c:pt idx="1">
                  <c:v>-1.8833983700813892</c:v>
                </c:pt>
                <c:pt idx="2">
                  <c:v>4.7656981350401333</c:v>
                </c:pt>
                <c:pt idx="3">
                  <c:v>9.4882593588460082</c:v>
                </c:pt>
                <c:pt idx="4">
                  <c:v>11.669360591974311</c:v>
                </c:pt>
                <c:pt idx="5">
                  <c:v>11.086738345990801</c:v>
                </c:pt>
                <c:pt idx="6">
                  <c:v>7.7257276986235937</c:v>
                </c:pt>
                <c:pt idx="7">
                  <c:v>2.4597855747316335</c:v>
                </c:pt>
                <c:pt idx="8">
                  <c:v>-3.0684636656615583</c:v>
                </c:pt>
                <c:pt idx="9">
                  <c:v>-7.4346359410133696</c:v>
                </c:pt>
                <c:pt idx="10">
                  <c:v>-9.8345513841641576</c:v>
                </c:pt>
                <c:pt idx="11">
                  <c:v>-9.9118953977594852</c:v>
                </c:pt>
                <c:pt idx="12">
                  <c:v>-7.5676185203316519</c:v>
                </c:pt>
                <c:pt idx="13">
                  <c:v>-3.275461380745146</c:v>
                </c:pt>
                <c:pt idx="14">
                  <c:v>1.6908167613267306</c:v>
                </c:pt>
                <c:pt idx="15">
                  <c:v>5.9738227312307464</c:v>
                </c:pt>
                <c:pt idx="16">
                  <c:v>8.6642328237517656</c:v>
                </c:pt>
                <c:pt idx="17">
                  <c:v>9.3020986176927991</c:v>
                </c:pt>
                <c:pt idx="18">
                  <c:v>7.7223657101637535</c:v>
                </c:pt>
                <c:pt idx="19">
                  <c:v>4.1438045041245495</c:v>
                </c:pt>
                <c:pt idx="20">
                  <c:v>-0.43418037443866825</c:v>
                </c:pt>
                <c:pt idx="21">
                  <c:v>-4.7213342753790517</c:v>
                </c:pt>
                <c:pt idx="22">
                  <c:v>-7.722308851827675</c:v>
                </c:pt>
                <c:pt idx="23">
                  <c:v>-8.8769364434074411</c:v>
                </c:pt>
                <c:pt idx="24">
                  <c:v>-7.9486450341446329</c:v>
                </c:pt>
                <c:pt idx="25">
                  <c:v>-4.9877785115376376</c:v>
                </c:pt>
                <c:pt idx="26">
                  <c:v>-0.75252002953171071</c:v>
                </c:pt>
                <c:pt idx="27">
                  <c:v>3.5483951778842262</c:v>
                </c:pt>
              </c:numCache>
            </c:numRef>
          </c:yVal>
          <c:smooth val="1"/>
        </c:ser>
        <c:axId val="64662912"/>
        <c:axId val="66881024"/>
      </c:scatterChart>
      <c:valAx>
        <c:axId val="64662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Vreme [s]</a:t>
                </a:r>
              </a:p>
            </c:rich>
          </c:tx>
          <c:layout>
            <c:manualLayout>
              <c:xMode val="edge"/>
              <c:yMode val="edge"/>
              <c:x val="0.44845683132527675"/>
              <c:y val="0.9047393864971407"/>
            </c:manualLayout>
          </c:layout>
        </c:title>
        <c:numFmt formatCode="General" sourceLinked="1"/>
        <c:majorTickMark val="none"/>
        <c:tickLblPos val="nextTo"/>
        <c:crossAx val="66881024"/>
        <c:crosses val="autoZero"/>
        <c:crossBetween val="midCat"/>
      </c:valAx>
      <c:valAx>
        <c:axId val="668810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Nivo</a:t>
                </a:r>
                <a:r>
                  <a:rPr lang="en-US" baseline="0"/>
                  <a:t> vode u vodostanu [cm]</a:t>
                </a:r>
                <a:endParaRPr lang="en-US"/>
              </a:p>
            </c:rich>
          </c:tx>
          <c:layout/>
        </c:title>
        <c:numFmt formatCode="0.0" sourceLinked="1"/>
        <c:majorTickMark val="none"/>
        <c:tickLblPos val="nextTo"/>
        <c:crossAx val="646629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9229276802011952"/>
          <c:y val="9.1158793536749563E-2"/>
          <c:w val="0.20668762912767619"/>
          <c:h val="0.11939769634519483"/>
        </c:manualLayout>
      </c:layout>
    </c:legend>
    <c:plotVisOnly val="1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pageSetup paperSize="9" orientation="landscape" horizontalDpi="300" verticalDpi="300" copies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1" bottom="0.75" header="0.3" footer="0.3"/>
  <pageSetup paperSize="9" orientation="landscape" horizontalDpi="300" verticalDpi="300" copies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A4" zoomScalePageLayoutView="40" workbookViewId="0">
      <selection activeCell="J21" sqref="J21"/>
    </sheetView>
  </sheetViews>
  <sheetFormatPr defaultRowHeight="15"/>
  <cols>
    <col min="5" max="5" width="9.140625" customWidth="1"/>
    <col min="8" max="8" width="10.28515625" bestFit="1" customWidth="1"/>
    <col min="9" max="9" width="9.140625" customWidth="1"/>
  </cols>
  <sheetData>
    <row r="1" spans="1:10" ht="18">
      <c r="A1" s="7" t="s">
        <v>8</v>
      </c>
      <c r="B1" s="6">
        <v>0</v>
      </c>
      <c r="C1" s="5"/>
      <c r="D1" s="8" t="s">
        <v>13</v>
      </c>
      <c r="E1" s="6">
        <v>25.85</v>
      </c>
      <c r="F1" s="5"/>
      <c r="G1" s="5"/>
      <c r="H1" s="5"/>
      <c r="I1" s="5"/>
    </row>
    <row r="2" spans="1:10" ht="18">
      <c r="A2" s="8" t="s">
        <v>9</v>
      </c>
      <c r="B2" s="6">
        <v>15</v>
      </c>
      <c r="C2" s="2"/>
      <c r="D2" s="8" t="s">
        <v>2</v>
      </c>
      <c r="E2" s="6">
        <v>39.799999999999997</v>
      </c>
      <c r="F2" s="2"/>
      <c r="G2" s="2"/>
      <c r="H2" s="2"/>
      <c r="I2" s="2"/>
      <c r="J2" s="4"/>
    </row>
    <row r="3" spans="1:10">
      <c r="A3" s="8" t="s">
        <v>1</v>
      </c>
      <c r="B3" s="6">
        <v>10</v>
      </c>
      <c r="C3" s="2"/>
      <c r="D3" s="2"/>
      <c r="E3" s="2"/>
      <c r="F3" s="2"/>
      <c r="G3" s="2"/>
      <c r="H3" s="2"/>
      <c r="I3" s="2"/>
      <c r="J3" s="1"/>
    </row>
    <row r="4" spans="1:10" ht="18">
      <c r="A4" s="8" t="s">
        <v>10</v>
      </c>
      <c r="B4" s="6">
        <v>60</v>
      </c>
      <c r="C4" s="2"/>
      <c r="D4" s="2"/>
      <c r="E4" s="2"/>
      <c r="F4" s="2"/>
      <c r="G4" s="2"/>
      <c r="H4" s="2"/>
      <c r="I4" s="2"/>
      <c r="J4" s="2"/>
    </row>
    <row r="5" spans="1:10" ht="18.75">
      <c r="A5" s="3"/>
      <c r="B5" s="2"/>
      <c r="C5" s="2"/>
      <c r="D5" s="8" t="s">
        <v>14</v>
      </c>
      <c r="E5" s="21">
        <f>(5/16)*SQRT(2*9.81*((E2-E1)/100)^5)</f>
        <v>1.0060858529584856E-2</v>
      </c>
      <c r="F5" s="2"/>
      <c r="G5" s="7" t="s">
        <v>5</v>
      </c>
      <c r="H5" s="2"/>
      <c r="I5" s="2"/>
      <c r="J5" s="2"/>
    </row>
    <row r="6" spans="1:10" ht="18.75">
      <c r="A6" s="8" t="s">
        <v>11</v>
      </c>
      <c r="B6" s="20">
        <f>((B4/100)^2)*PI()/4</f>
        <v>0.28274333882308139</v>
      </c>
      <c r="C6" s="2"/>
      <c r="D6" s="9" t="s">
        <v>15</v>
      </c>
      <c r="E6" s="20">
        <f>((B2/100)/B3)*(2*9.81*(B7^2)*((B1-B13)/100)/(E5^2)-1)</f>
        <v>6.6716072682767469E-2</v>
      </c>
      <c r="F6" s="2"/>
      <c r="G6" s="6">
        <v>2</v>
      </c>
      <c r="H6" s="2"/>
      <c r="I6" s="2"/>
      <c r="J6" s="2"/>
    </row>
    <row r="7" spans="1:10" ht="18.75">
      <c r="A7" s="7" t="s">
        <v>12</v>
      </c>
      <c r="B7" s="20">
        <f>((B2/100)^2)*PI()/4</f>
        <v>1.7671458676442587E-2</v>
      </c>
      <c r="C7" s="2"/>
      <c r="D7" s="8" t="s">
        <v>4</v>
      </c>
      <c r="E7" s="20">
        <f>2*E6/(PI()*(B2/100)^3)</f>
        <v>12.584524742092576</v>
      </c>
      <c r="F7" s="2"/>
      <c r="G7" s="2"/>
      <c r="H7" s="2"/>
      <c r="I7" s="2"/>
      <c r="J7" s="2"/>
    </row>
    <row r="8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>
      <c r="A9" s="5"/>
      <c r="B9" s="5"/>
      <c r="C9" s="2"/>
      <c r="D9" s="2"/>
      <c r="E9" s="2"/>
      <c r="F9" s="2"/>
      <c r="G9" s="2"/>
      <c r="H9" s="5"/>
      <c r="I9" s="2"/>
      <c r="J9" s="2"/>
    </row>
    <row r="10" spans="1:10" ht="15" customHeight="1">
      <c r="A10" s="14" t="s">
        <v>3</v>
      </c>
      <c r="B10" s="14"/>
      <c r="C10" s="2"/>
      <c r="D10" s="12"/>
      <c r="E10" s="15" t="s">
        <v>6</v>
      </c>
      <c r="F10" s="15"/>
      <c r="G10" s="15"/>
      <c r="H10" s="15"/>
      <c r="I10" s="16"/>
      <c r="J10" s="1"/>
    </row>
    <row r="11" spans="1:10">
      <c r="A11" s="14"/>
      <c r="B11" s="14"/>
      <c r="C11" s="2"/>
      <c r="D11" s="13"/>
      <c r="E11" s="17"/>
      <c r="F11" s="17"/>
      <c r="G11" s="17"/>
      <c r="H11" s="17"/>
      <c r="I11" s="18"/>
      <c r="J11" s="1"/>
    </row>
    <row r="12" spans="1:10" ht="18.75">
      <c r="A12" s="9" t="s">
        <v>0</v>
      </c>
      <c r="B12" s="7" t="s">
        <v>16</v>
      </c>
      <c r="C12" s="2"/>
      <c r="E12" s="8" t="s">
        <v>0</v>
      </c>
      <c r="F12" s="9" t="s">
        <v>17</v>
      </c>
      <c r="G12" s="9" t="s">
        <v>18</v>
      </c>
      <c r="H12" s="8" t="s">
        <v>19</v>
      </c>
      <c r="I12" s="8" t="s">
        <v>7</v>
      </c>
      <c r="J12" s="1"/>
    </row>
    <row r="13" spans="1:10">
      <c r="A13" s="6">
        <v>0</v>
      </c>
      <c r="B13" s="19">
        <v>-9</v>
      </c>
      <c r="C13" s="5"/>
      <c r="D13" s="12"/>
      <c r="E13" s="10">
        <v>0</v>
      </c>
      <c r="F13" s="19">
        <f>B13</f>
        <v>-9</v>
      </c>
      <c r="G13" s="20">
        <f>F13/100</f>
        <v>-0.09</v>
      </c>
      <c r="H13" s="21">
        <f>E5</f>
        <v>1.0060858529584856E-2</v>
      </c>
      <c r="I13" s="19">
        <f>H13*1000</f>
        <v>10.060858529584856</v>
      </c>
    </row>
    <row r="14" spans="1:10">
      <c r="A14" s="6">
        <v>2</v>
      </c>
      <c r="B14" s="19">
        <v>0.9</v>
      </c>
      <c r="C14" s="5"/>
      <c r="D14" s="11"/>
      <c r="E14" s="10">
        <v>2</v>
      </c>
      <c r="F14" s="19">
        <f>G14*100</f>
        <v>-1.8833983700813892</v>
      </c>
      <c r="G14" s="20">
        <f t="shared" ref="G14:G40" si="0">G13+H13*$G$6/$B$6</f>
        <v>-1.8833983700813892E-2</v>
      </c>
      <c r="H14" s="21">
        <f t="shared" ref="H14:H40" si="1">H13+$G$6*(-9.81*$B$7*(G14+G13)/(2*$B$3)-$E$7*H13*ABS(H13))</f>
        <v>9.3999387300747056E-3</v>
      </c>
      <c r="I14" s="19">
        <f t="shared" ref="I14:I40" si="2">H14*1000</f>
        <v>9.3999387300747053</v>
      </c>
    </row>
    <row r="15" spans="1:10">
      <c r="A15" s="6">
        <v>4</v>
      </c>
      <c r="B15" s="19">
        <v>5</v>
      </c>
      <c r="C15" s="5"/>
      <c r="D15" s="11"/>
      <c r="E15" s="10">
        <v>4</v>
      </c>
      <c r="F15" s="19">
        <f t="shared" ref="F15:F40" si="3">G15*100</f>
        <v>4.7656981350401333</v>
      </c>
      <c r="G15" s="20">
        <f t="shared" si="0"/>
        <v>4.7656981350401334E-2</v>
      </c>
      <c r="H15" s="21">
        <f t="shared" si="1"/>
        <v>6.6763636410764509E-3</v>
      </c>
      <c r="I15" s="19">
        <f t="shared" si="2"/>
        <v>6.6763636410764509</v>
      </c>
    </row>
    <row r="16" spans="1:10">
      <c r="A16" s="6">
        <v>6</v>
      </c>
      <c r="B16" s="22">
        <v>9</v>
      </c>
      <c r="C16" s="5"/>
      <c r="D16" s="11"/>
      <c r="E16" s="10">
        <v>6</v>
      </c>
      <c r="F16" s="19">
        <f t="shared" si="3"/>
        <v>9.4882593588460082</v>
      </c>
      <c r="G16" s="20">
        <f t="shared" si="0"/>
        <v>9.4882593588460074E-2</v>
      </c>
      <c r="H16" s="21">
        <f t="shared" si="1"/>
        <v>3.0834592248291832E-3</v>
      </c>
      <c r="I16" s="19">
        <f t="shared" si="2"/>
        <v>3.0834592248291832</v>
      </c>
    </row>
    <row r="17" spans="1:9">
      <c r="A17" s="6">
        <v>8</v>
      </c>
      <c r="B17" s="22">
        <v>10.6</v>
      </c>
      <c r="C17" s="5"/>
      <c r="D17" s="11"/>
      <c r="E17" s="10">
        <v>8</v>
      </c>
      <c r="F17" s="19">
        <f t="shared" si="3"/>
        <v>11.669360591974311</v>
      </c>
      <c r="G17" s="20">
        <f t="shared" si="0"/>
        <v>0.11669360591974311</v>
      </c>
      <c r="H17" s="21">
        <f t="shared" si="1"/>
        <v>-8.2366279550990032E-4</v>
      </c>
      <c r="I17" s="19">
        <f t="shared" si="2"/>
        <v>-0.82366279550990029</v>
      </c>
    </row>
    <row r="18" spans="1:9">
      <c r="A18" s="6">
        <v>10</v>
      </c>
      <c r="B18" s="22">
        <v>10</v>
      </c>
      <c r="C18" s="5"/>
      <c r="D18" s="11"/>
      <c r="E18" s="10">
        <v>10</v>
      </c>
      <c r="F18" s="19">
        <f t="shared" si="3"/>
        <v>11.086738345990801</v>
      </c>
      <c r="G18" s="20">
        <f t="shared" si="0"/>
        <v>0.11086738345990801</v>
      </c>
      <c r="H18" s="21">
        <f t="shared" si="1"/>
        <v>-4.751516861282651E-3</v>
      </c>
      <c r="I18" s="19">
        <f t="shared" si="2"/>
        <v>-4.751516861282651</v>
      </c>
    </row>
    <row r="19" spans="1:9">
      <c r="A19" s="6">
        <v>12</v>
      </c>
      <c r="B19" s="22">
        <v>8.1999999999999993</v>
      </c>
      <c r="C19" s="5"/>
      <c r="D19" s="11"/>
      <c r="E19" s="10">
        <v>12</v>
      </c>
      <c r="F19" s="19">
        <f t="shared" si="3"/>
        <v>7.7257276986235937</v>
      </c>
      <c r="G19" s="20">
        <f t="shared" si="0"/>
        <v>7.725727698623594E-2</v>
      </c>
      <c r="H19" s="21">
        <f t="shared" si="1"/>
        <v>-7.4445502907916072E-3</v>
      </c>
      <c r="I19" s="19">
        <f t="shared" si="2"/>
        <v>-7.4445502907916072</v>
      </c>
    </row>
    <row r="20" spans="1:9">
      <c r="A20" s="6">
        <v>14</v>
      </c>
      <c r="B20" s="22">
        <v>5.3</v>
      </c>
      <c r="C20" s="5"/>
      <c r="D20" s="11"/>
      <c r="E20" s="10">
        <v>14</v>
      </c>
      <c r="F20" s="19">
        <f t="shared" si="3"/>
        <v>2.4597855747316335</v>
      </c>
      <c r="G20" s="20">
        <f t="shared" si="0"/>
        <v>2.4597855747316336E-2</v>
      </c>
      <c r="H20" s="21">
        <f t="shared" si="1"/>
        <v>-7.8153782403746729E-3</v>
      </c>
      <c r="I20" s="19">
        <f t="shared" si="2"/>
        <v>-7.815378240374673</v>
      </c>
    </row>
    <row r="21" spans="1:9">
      <c r="A21" s="6">
        <v>16</v>
      </c>
      <c r="B21" s="22">
        <v>2.2000000000000002</v>
      </c>
      <c r="C21" s="5"/>
      <c r="D21" s="11"/>
      <c r="E21" s="10">
        <v>16</v>
      </c>
      <c r="F21" s="19">
        <f t="shared" si="3"/>
        <v>-3.0684636656615583</v>
      </c>
      <c r="G21" s="20">
        <f t="shared" si="0"/>
        <v>-3.0684636656615583E-2</v>
      </c>
      <c r="H21" s="21">
        <f t="shared" si="1"/>
        <v>-6.1725306350487062E-3</v>
      </c>
      <c r="I21" s="19">
        <f t="shared" si="2"/>
        <v>-6.1725306350487061</v>
      </c>
    </row>
    <row r="22" spans="1:9">
      <c r="A22" s="6">
        <v>18</v>
      </c>
      <c r="B22" s="22">
        <v>-0.5</v>
      </c>
      <c r="C22" s="5"/>
      <c r="D22" s="11"/>
      <c r="E22" s="10">
        <v>18</v>
      </c>
      <c r="F22" s="19">
        <f t="shared" si="3"/>
        <v>-7.4346359410133696</v>
      </c>
      <c r="G22" s="20">
        <f t="shared" si="0"/>
        <v>-7.4346359410133692E-2</v>
      </c>
      <c r="H22" s="21">
        <f t="shared" si="1"/>
        <v>-3.392800526447646E-3</v>
      </c>
      <c r="I22" s="19">
        <f t="shared" si="2"/>
        <v>-3.3928005264476462</v>
      </c>
    </row>
    <row r="23" spans="1:9">
      <c r="A23" s="6">
        <v>20</v>
      </c>
      <c r="B23" s="22">
        <v>-3</v>
      </c>
      <c r="C23" s="5"/>
      <c r="D23" s="11"/>
      <c r="E23" s="10">
        <v>20</v>
      </c>
      <c r="F23" s="19">
        <f t="shared" si="3"/>
        <v>-9.8345513841641576</v>
      </c>
      <c r="G23" s="20">
        <f t="shared" si="0"/>
        <v>-9.8345513841641585E-2</v>
      </c>
      <c r="H23" s="21">
        <f t="shared" si="1"/>
        <v>-1.0934252320960163E-4</v>
      </c>
      <c r="I23" s="19">
        <f t="shared" si="2"/>
        <v>-0.10934252320960164</v>
      </c>
    </row>
    <row r="24" spans="1:9">
      <c r="A24" s="6">
        <v>22</v>
      </c>
      <c r="B24" s="22">
        <v>-4</v>
      </c>
      <c r="C24" s="5"/>
      <c r="D24" s="11"/>
      <c r="E24" s="10">
        <v>22</v>
      </c>
      <c r="F24" s="19">
        <f t="shared" si="3"/>
        <v>-9.9118953977594852</v>
      </c>
      <c r="G24" s="20">
        <f t="shared" si="0"/>
        <v>-9.9118953977594848E-2</v>
      </c>
      <c r="H24" s="21">
        <f t="shared" si="1"/>
        <v>3.3141433572484637E-3</v>
      </c>
      <c r="I24" s="19">
        <f t="shared" si="2"/>
        <v>3.3141433572484638</v>
      </c>
    </row>
    <row r="25" spans="1:9">
      <c r="A25" s="6">
        <v>24</v>
      </c>
      <c r="B25" s="22">
        <v>-2.8</v>
      </c>
      <c r="C25" s="5"/>
      <c r="D25" s="11"/>
      <c r="E25" s="10">
        <v>24</v>
      </c>
      <c r="F25" s="19">
        <f t="shared" si="3"/>
        <v>-7.5676185203316519</v>
      </c>
      <c r="G25" s="20">
        <f t="shared" si="0"/>
        <v>-7.5676185203316523E-2</v>
      </c>
      <c r="H25" s="21">
        <f t="shared" si="1"/>
        <v>6.0678942020000771E-3</v>
      </c>
      <c r="I25" s="19">
        <f t="shared" si="2"/>
        <v>6.067894202000077</v>
      </c>
    </row>
    <row r="26" spans="1:9">
      <c r="A26" s="6">
        <v>26</v>
      </c>
      <c r="B26" s="22">
        <v>-1.3</v>
      </c>
      <c r="C26" s="5"/>
      <c r="D26" s="11"/>
      <c r="E26" s="10">
        <v>26</v>
      </c>
      <c r="F26" s="19">
        <f t="shared" si="3"/>
        <v>-3.275461380745146</v>
      </c>
      <c r="G26" s="20">
        <f t="shared" si="0"/>
        <v>-3.2754613807451462E-2</v>
      </c>
      <c r="H26" s="21">
        <f t="shared" si="1"/>
        <v>7.0209103170674591E-3</v>
      </c>
      <c r="I26" s="19">
        <f t="shared" si="2"/>
        <v>7.0209103170674592</v>
      </c>
    </row>
    <row r="27" spans="1:9">
      <c r="A27" s="6">
        <v>28</v>
      </c>
      <c r="B27" s="22">
        <v>0.5</v>
      </c>
      <c r="C27" s="5"/>
      <c r="D27" s="11"/>
      <c r="E27" s="10">
        <v>28</v>
      </c>
      <c r="F27" s="19">
        <f t="shared" si="3"/>
        <v>1.6908167613267306</v>
      </c>
      <c r="G27" s="20">
        <f t="shared" si="0"/>
        <v>1.6908167613267307E-2</v>
      </c>
      <c r="H27" s="21">
        <f t="shared" si="1"/>
        <v>6.0549570406492571E-3</v>
      </c>
      <c r="I27" s="19">
        <f t="shared" si="2"/>
        <v>6.0549570406492572</v>
      </c>
    </row>
    <row r="28" spans="1:9">
      <c r="A28" s="6">
        <v>30</v>
      </c>
      <c r="B28" s="22">
        <v>2.2000000000000002</v>
      </c>
      <c r="C28" s="5"/>
      <c r="D28" s="11"/>
      <c r="E28" s="10">
        <v>30</v>
      </c>
      <c r="F28" s="19">
        <f t="shared" si="3"/>
        <v>5.9738227312307464</v>
      </c>
      <c r="G28" s="20">
        <f t="shared" si="0"/>
        <v>5.9738227312307463E-2</v>
      </c>
      <c r="H28" s="21">
        <f t="shared" si="1"/>
        <v>3.8034776618135419E-3</v>
      </c>
      <c r="I28" s="19">
        <f t="shared" si="2"/>
        <v>3.8034776618135417</v>
      </c>
    </row>
    <row r="29" spans="1:9">
      <c r="A29" s="6">
        <v>32</v>
      </c>
      <c r="B29" s="22">
        <v>4</v>
      </c>
      <c r="C29" s="5"/>
      <c r="D29" s="11"/>
      <c r="E29" s="10">
        <v>32</v>
      </c>
      <c r="F29" s="19">
        <f t="shared" si="3"/>
        <v>8.6642328237517656</v>
      </c>
      <c r="G29" s="20">
        <f t="shared" si="0"/>
        <v>8.6642328237517663E-2</v>
      </c>
      <c r="H29" s="21">
        <f t="shared" si="1"/>
        <v>9.0176152149961698E-4</v>
      </c>
      <c r="I29" s="19">
        <f t="shared" si="2"/>
        <v>0.90176152149961697</v>
      </c>
    </row>
    <row r="30" spans="1:9">
      <c r="A30" s="6">
        <v>34</v>
      </c>
      <c r="B30" s="22">
        <v>5.3</v>
      </c>
      <c r="C30" s="5"/>
      <c r="D30" s="11"/>
      <c r="E30" s="10">
        <v>34</v>
      </c>
      <c r="F30" s="19">
        <f t="shared" si="3"/>
        <v>9.3020986176927991</v>
      </c>
      <c r="G30" s="20">
        <f t="shared" si="0"/>
        <v>9.3020986176928E-2</v>
      </c>
      <c r="H30" s="21">
        <f t="shared" si="1"/>
        <v>-2.2332947836172846E-3</v>
      </c>
      <c r="I30" s="19">
        <f t="shared" si="2"/>
        <v>-2.2332947836172847</v>
      </c>
    </row>
    <row r="31" spans="1:9">
      <c r="A31" s="6">
        <v>36</v>
      </c>
      <c r="B31" s="22">
        <v>5.4</v>
      </c>
      <c r="C31" s="5"/>
      <c r="D31" s="11"/>
      <c r="E31" s="10">
        <v>36</v>
      </c>
      <c r="F31" s="19">
        <f t="shared" si="3"/>
        <v>7.7223657101637535</v>
      </c>
      <c r="G31" s="20">
        <f t="shared" si="0"/>
        <v>7.7223657101637533E-2</v>
      </c>
      <c r="H31" s="21">
        <f t="shared" si="1"/>
        <v>-5.059071717891387E-3</v>
      </c>
      <c r="I31" s="19">
        <f t="shared" si="2"/>
        <v>-5.0590717178913867</v>
      </c>
    </row>
    <row r="32" spans="1:9">
      <c r="A32" s="6">
        <v>38</v>
      </c>
      <c r="B32" s="22">
        <v>5.6</v>
      </c>
      <c r="C32" s="5"/>
      <c r="D32" s="11"/>
      <c r="E32" s="10">
        <v>38</v>
      </c>
      <c r="F32" s="19">
        <f t="shared" si="3"/>
        <v>4.1438045041245495</v>
      </c>
      <c r="G32" s="20">
        <f t="shared" si="0"/>
        <v>4.1438045041245493E-2</v>
      </c>
      <c r="H32" s="21">
        <f t="shared" si="1"/>
        <v>-6.4719736482327147E-3</v>
      </c>
      <c r="I32" s="19">
        <f t="shared" si="2"/>
        <v>-6.4719736482327148</v>
      </c>
    </row>
    <row r="33" spans="1:9">
      <c r="A33" s="6">
        <v>40</v>
      </c>
      <c r="B33" s="22">
        <v>2.6</v>
      </c>
      <c r="C33" s="5"/>
      <c r="D33" s="11"/>
      <c r="E33" s="10">
        <v>40</v>
      </c>
      <c r="F33" s="19">
        <f t="shared" si="3"/>
        <v>-0.43418037443866825</v>
      </c>
      <c r="G33" s="20">
        <f t="shared" si="0"/>
        <v>-4.3418037443866825E-3</v>
      </c>
      <c r="H33" s="21">
        <f t="shared" si="1"/>
        <v>-6.0608210400014103E-3</v>
      </c>
      <c r="I33" s="19">
        <f t="shared" si="2"/>
        <v>-6.06082104000141</v>
      </c>
    </row>
    <row r="34" spans="1:9">
      <c r="A34" s="6">
        <v>42</v>
      </c>
      <c r="B34" s="22">
        <v>1.3</v>
      </c>
      <c r="C34" s="5"/>
      <c r="D34" s="11"/>
      <c r="E34" s="10">
        <v>42</v>
      </c>
      <c r="F34" s="19">
        <f t="shared" si="3"/>
        <v>-4.7213342753790517</v>
      </c>
      <c r="G34" s="20">
        <f t="shared" si="0"/>
        <v>-4.7213342753790521E-2</v>
      </c>
      <c r="H34" s="21">
        <f t="shared" si="1"/>
        <v>-4.2425278573413319E-3</v>
      </c>
      <c r="I34" s="19">
        <f t="shared" si="2"/>
        <v>-4.2425278573413321</v>
      </c>
    </row>
    <row r="35" spans="1:9">
      <c r="A35" s="6">
        <v>44</v>
      </c>
      <c r="B35" s="22">
        <v>-0.3</v>
      </c>
      <c r="C35" s="5"/>
      <c r="D35" s="11"/>
      <c r="E35" s="10">
        <v>44</v>
      </c>
      <c r="F35" s="19">
        <f t="shared" si="3"/>
        <v>-7.722308851827675</v>
      </c>
      <c r="G35" s="20">
        <f t="shared" si="0"/>
        <v>-7.722308851827675E-2</v>
      </c>
      <c r="H35" s="21">
        <f t="shared" si="1"/>
        <v>-1.632316301702583E-3</v>
      </c>
      <c r="I35" s="19">
        <f t="shared" si="2"/>
        <v>-1.632316301702583</v>
      </c>
    </row>
    <row r="36" spans="1:9">
      <c r="A36" s="6">
        <v>46</v>
      </c>
      <c r="B36" s="22">
        <v>-0.9</v>
      </c>
      <c r="C36" s="5"/>
      <c r="D36" s="11"/>
      <c r="E36" s="10">
        <v>46</v>
      </c>
      <c r="F36" s="19">
        <f t="shared" si="3"/>
        <v>-8.8769364434074411</v>
      </c>
      <c r="G36" s="20">
        <f t="shared" si="0"/>
        <v>-8.8769364434074419E-2</v>
      </c>
      <c r="H36" s="21">
        <f t="shared" si="1"/>
        <v>1.3123410622787502E-3</v>
      </c>
      <c r="I36" s="19">
        <f t="shared" si="2"/>
        <v>1.3123410622787501</v>
      </c>
    </row>
    <row r="37" spans="1:9">
      <c r="A37" s="6">
        <v>48</v>
      </c>
      <c r="B37" s="22">
        <v>-1.1000000000000001</v>
      </c>
      <c r="C37" s="5"/>
      <c r="D37" s="11"/>
      <c r="E37" s="10">
        <v>48</v>
      </c>
      <c r="F37" s="19">
        <f t="shared" si="3"/>
        <v>-7.9486450341446329</v>
      </c>
      <c r="G37" s="20">
        <f t="shared" si="0"/>
        <v>-7.948645034144633E-2</v>
      </c>
      <c r="H37" s="21">
        <f t="shared" si="1"/>
        <v>4.1858264320569424E-3</v>
      </c>
      <c r="I37" s="19">
        <f t="shared" si="2"/>
        <v>4.1858264320569427</v>
      </c>
    </row>
    <row r="38" spans="1:9">
      <c r="A38" s="6">
        <v>50</v>
      </c>
      <c r="B38" s="22">
        <v>-0.6</v>
      </c>
      <c r="C38" s="5"/>
      <c r="D38" s="11"/>
      <c r="E38" s="10">
        <v>50</v>
      </c>
      <c r="F38" s="19">
        <f t="shared" si="3"/>
        <v>-4.9877785115376376</v>
      </c>
      <c r="G38" s="20">
        <f t="shared" si="0"/>
        <v>-4.9877785115376376E-2</v>
      </c>
      <c r="H38" s="21">
        <f t="shared" si="1"/>
        <v>5.9874556199056555E-3</v>
      </c>
      <c r="I38" s="19">
        <f t="shared" si="2"/>
        <v>5.9874556199056554</v>
      </c>
    </row>
    <row r="39" spans="1:9">
      <c r="A39" s="6">
        <v>52</v>
      </c>
      <c r="B39" s="22">
        <v>0.4</v>
      </c>
      <c r="C39" s="5"/>
      <c r="D39" s="11"/>
      <c r="E39" s="10">
        <v>52</v>
      </c>
      <c r="F39" s="19">
        <f t="shared" si="3"/>
        <v>-0.75252002953171071</v>
      </c>
      <c r="G39" s="20">
        <f t="shared" si="0"/>
        <v>-7.5252002953171068E-3</v>
      </c>
      <c r="H39" s="21">
        <f t="shared" si="1"/>
        <v>6.0802756286987376E-3</v>
      </c>
      <c r="I39" s="19">
        <f t="shared" si="2"/>
        <v>6.0802756286987378</v>
      </c>
    </row>
    <row r="40" spans="1:9">
      <c r="A40" s="6">
        <v>54</v>
      </c>
      <c r="B40" s="22">
        <v>1.4</v>
      </c>
      <c r="C40" s="5"/>
      <c r="D40" s="11"/>
      <c r="E40" s="10">
        <v>54</v>
      </c>
      <c r="F40" s="19">
        <f t="shared" si="3"/>
        <v>3.5483951778842262</v>
      </c>
      <c r="G40" s="20">
        <f t="shared" si="0"/>
        <v>3.5483951778842261E-2</v>
      </c>
      <c r="H40" s="21">
        <f t="shared" si="1"/>
        <v>4.6650975632383544E-3</v>
      </c>
      <c r="I40" s="19">
        <f t="shared" si="2"/>
        <v>4.665097563238354</v>
      </c>
    </row>
  </sheetData>
  <mergeCells count="2">
    <mergeCell ref="A10:B11"/>
    <mergeCell ref="E10:I11"/>
  </mergeCells>
  <pageMargins left="1" right="0.7" top="0.75" bottom="0.75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Proracun</vt:lpstr>
      <vt:lpstr>Sheet2</vt:lpstr>
      <vt:lpstr>Sheet3</vt:lpstr>
      <vt:lpstr>Protok</vt:lpstr>
      <vt:lpstr>Pijezometarske kote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cp:lastPrinted>2009-04-05T11:40:35Z</cp:lastPrinted>
  <dcterms:created xsi:type="dcterms:W3CDTF">2009-03-22T16:55:17Z</dcterms:created>
  <dcterms:modified xsi:type="dcterms:W3CDTF">2009-04-05T11:40:40Z</dcterms:modified>
</cp:coreProperties>
</file>