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Proracun" sheetId="1" r:id="rId1"/>
    <sheet name="Pijezometarske kote" sheetId="4" r:id="rId2"/>
    <sheet name="Pritisci" sheetId="6" r:id="rId3"/>
    <sheet name="Protoci" sheetId="5" r:id="rId4"/>
    <sheet name="Sheet2" sheetId="2" r:id="rId5"/>
    <sheet name="Sheet3" sheetId="3" r:id="rId6"/>
  </sheets>
  <calcPr calcId="124519"/>
</workbook>
</file>

<file path=xl/calcChain.xml><?xml version="1.0" encoding="utf-8"?>
<calcChain xmlns="http://schemas.openxmlformats.org/spreadsheetml/2006/main">
  <c r="E3" i="1"/>
  <c r="I3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N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12"/>
  <c r="O12"/>
  <c r="F12" s="1"/>
  <c r="E6"/>
  <c r="I4" s="1"/>
  <c r="B3"/>
  <c r="D12" s="1"/>
  <c r="D32" l="1"/>
  <c r="D30"/>
  <c r="D28"/>
  <c r="D26"/>
  <c r="D24"/>
  <c r="D22"/>
  <c r="D20"/>
  <c r="D18"/>
  <c r="D16"/>
  <c r="D14"/>
  <c r="D31"/>
  <c r="D29"/>
  <c r="D27"/>
  <c r="D25"/>
  <c r="D23"/>
  <c r="D21"/>
  <c r="D19"/>
  <c r="D17"/>
  <c r="D15"/>
  <c r="D13"/>
  <c r="I5"/>
  <c r="G13" s="1"/>
  <c r="I12"/>
  <c r="J12" s="1"/>
  <c r="H13"/>
  <c r="K12"/>
  <c r="C13" l="1"/>
  <c r="F13" s="1"/>
  <c r="H14" s="1"/>
  <c r="L13"/>
  <c r="C39" s="1"/>
  <c r="I13"/>
  <c r="K13" l="1"/>
  <c r="C14" s="1"/>
  <c r="J13"/>
  <c r="B39"/>
  <c r="D39" s="1"/>
  <c r="M13" s="1"/>
  <c r="N13" s="1"/>
  <c r="F14"/>
  <c r="H15" s="1"/>
  <c r="L14"/>
  <c r="B40" s="1"/>
  <c r="O13"/>
  <c r="G14" s="1"/>
  <c r="I14" s="1"/>
  <c r="J14" s="1"/>
  <c r="C40"/>
  <c r="D40" l="1"/>
  <c r="M14" s="1"/>
  <c r="N14" s="1"/>
  <c r="O14"/>
  <c r="G15" s="1"/>
  <c r="I15" s="1"/>
  <c r="J15" s="1"/>
  <c r="K14"/>
  <c r="L15" s="1"/>
  <c r="C15"/>
  <c r="F15" l="1"/>
  <c r="H16" s="1"/>
  <c r="C41"/>
  <c r="D41" s="1"/>
  <c r="M15" s="1"/>
  <c r="N15" s="1"/>
  <c r="B41"/>
  <c r="K15"/>
  <c r="C16" s="1"/>
  <c r="F16" l="1"/>
  <c r="H17" s="1"/>
  <c r="O15"/>
  <c r="G16" s="1"/>
  <c r="I16" s="1"/>
  <c r="J16" s="1"/>
  <c r="L16"/>
  <c r="K16" l="1"/>
  <c r="L17" s="1"/>
  <c r="C17"/>
  <c r="C42"/>
  <c r="B42"/>
  <c r="B43" l="1"/>
  <c r="C43"/>
  <c r="F17"/>
  <c r="H18" s="1"/>
  <c r="D42"/>
  <c r="M16" s="1"/>
  <c r="N16" s="1"/>
  <c r="D43" l="1"/>
  <c r="M17" s="1"/>
  <c r="O16"/>
  <c r="G17" s="1"/>
  <c r="I17" s="1"/>
  <c r="J17" s="1"/>
  <c r="O17" l="1"/>
  <c r="G18" s="1"/>
  <c r="I18" s="1"/>
  <c r="N17"/>
  <c r="K17"/>
  <c r="C18" s="1"/>
  <c r="K18" l="1"/>
  <c r="J18"/>
  <c r="F18"/>
  <c r="H19" s="1"/>
  <c r="L18"/>
  <c r="L19" l="1"/>
  <c r="C19"/>
  <c r="F19" s="1"/>
  <c r="H20" s="1"/>
  <c r="C44"/>
  <c r="B44"/>
  <c r="C45" l="1"/>
  <c r="B45"/>
  <c r="D45" s="1"/>
  <c r="M19" s="1"/>
  <c r="D44"/>
  <c r="M18" s="1"/>
  <c r="N18" s="1"/>
  <c r="N19" l="1"/>
  <c r="O19"/>
  <c r="G20" s="1"/>
  <c r="I20" s="1"/>
  <c r="O18"/>
  <c r="G19" s="1"/>
  <c r="I19" s="1"/>
  <c r="J19" s="1"/>
  <c r="J20" l="1"/>
  <c r="K20"/>
  <c r="L21" s="1"/>
  <c r="K19"/>
  <c r="C20" s="1"/>
  <c r="B47" l="1"/>
  <c r="C47"/>
  <c r="C21"/>
  <c r="F21" s="1"/>
  <c r="H22" s="1"/>
  <c r="F20"/>
  <c r="H21" s="1"/>
  <c r="L20"/>
  <c r="D47" l="1"/>
  <c r="M21" s="1"/>
  <c r="C46"/>
  <c r="B46"/>
  <c r="O21" l="1"/>
  <c r="G22" s="1"/>
  <c r="I22" s="1"/>
  <c r="N21"/>
  <c r="D46"/>
  <c r="M20" s="1"/>
  <c r="O20" l="1"/>
  <c r="G21" s="1"/>
  <c r="I21" s="1"/>
  <c r="J21" s="1"/>
  <c r="N20"/>
  <c r="K22"/>
  <c r="L23" s="1"/>
  <c r="J22"/>
  <c r="C23"/>
  <c r="F23" s="1"/>
  <c r="H24" s="1"/>
  <c r="K21"/>
  <c r="C22" s="1"/>
  <c r="C49" l="1"/>
  <c r="B49"/>
  <c r="D49" s="1"/>
  <c r="M23" s="1"/>
  <c r="F22"/>
  <c r="H23" s="1"/>
  <c r="L22"/>
  <c r="N23" l="1"/>
  <c r="O23"/>
  <c r="G24" s="1"/>
  <c r="I24" s="1"/>
  <c r="B48"/>
  <c r="C48"/>
  <c r="J24" l="1"/>
  <c r="K24"/>
  <c r="L25" s="1"/>
  <c r="D48"/>
  <c r="M22" s="1"/>
  <c r="N22" s="1"/>
  <c r="B51" l="1"/>
  <c r="C51"/>
  <c r="C25"/>
  <c r="F25" s="1"/>
  <c r="H26" s="1"/>
  <c r="O22"/>
  <c r="G23" s="1"/>
  <c r="I23" s="1"/>
  <c r="J23" s="1"/>
  <c r="D51" l="1"/>
  <c r="M25" s="1"/>
  <c r="K23"/>
  <c r="C24" s="1"/>
  <c r="N25" l="1"/>
  <c r="O25"/>
  <c r="G26" s="1"/>
  <c r="I26" s="1"/>
  <c r="F24"/>
  <c r="H25" s="1"/>
  <c r="L24"/>
  <c r="J26" l="1"/>
  <c r="L27"/>
  <c r="K26"/>
  <c r="C27" s="1"/>
  <c r="F27" s="1"/>
  <c r="H28" s="1"/>
  <c r="C50"/>
  <c r="B50"/>
  <c r="C53" l="1"/>
  <c r="B53"/>
  <c r="D53" s="1"/>
  <c r="M27" s="1"/>
  <c r="D50"/>
  <c r="M24" s="1"/>
  <c r="N24" s="1"/>
  <c r="O24"/>
  <c r="G25" s="1"/>
  <c r="I25" s="1"/>
  <c r="J25" s="1"/>
  <c r="O27" l="1"/>
  <c r="G28" s="1"/>
  <c r="I28" s="1"/>
  <c r="N27"/>
  <c r="K25"/>
  <c r="C26" s="1"/>
  <c r="J28" l="1"/>
  <c r="K28"/>
  <c r="C29" s="1"/>
  <c r="F29" s="1"/>
  <c r="H30" s="1"/>
  <c r="F26"/>
  <c r="H27" s="1"/>
  <c r="L26"/>
  <c r="L29" l="1"/>
  <c r="B55"/>
  <c r="C55"/>
  <c r="C52"/>
  <c r="B52"/>
  <c r="D55" l="1"/>
  <c r="M29" s="1"/>
  <c r="D52"/>
  <c r="M26" s="1"/>
  <c r="O26" l="1"/>
  <c r="G27" s="1"/>
  <c r="I27" s="1"/>
  <c r="J27" s="1"/>
  <c r="N26"/>
  <c r="N29"/>
  <c r="O29"/>
  <c r="G30" s="1"/>
  <c r="I30" s="1"/>
  <c r="K27"/>
  <c r="C28" s="1"/>
  <c r="J30" l="1"/>
  <c r="K30"/>
  <c r="C31" s="1"/>
  <c r="F31" s="1"/>
  <c r="H32" s="1"/>
  <c r="F28"/>
  <c r="H29" s="1"/>
  <c r="L28"/>
  <c r="L31" l="1"/>
  <c r="C54"/>
  <c r="B54"/>
  <c r="B57" l="1"/>
  <c r="C57"/>
  <c r="D54"/>
  <c r="M28" s="1"/>
  <c r="N28" s="1"/>
  <c r="O28"/>
  <c r="G29" s="1"/>
  <c r="I29" s="1"/>
  <c r="J29" s="1"/>
  <c r="D57" l="1"/>
  <c r="M31" s="1"/>
  <c r="K29"/>
  <c r="C30" s="1"/>
  <c r="O31" l="1"/>
  <c r="G32" s="1"/>
  <c r="I32" s="1"/>
  <c r="N31"/>
  <c r="L30"/>
  <c r="F30"/>
  <c r="H31" s="1"/>
  <c r="B56"/>
  <c r="C56"/>
  <c r="K32" l="1"/>
  <c r="J32"/>
  <c r="D56"/>
  <c r="M30" s="1"/>
  <c r="O30" l="1"/>
  <c r="G31" s="1"/>
  <c r="I31" s="1"/>
  <c r="J31" s="1"/>
  <c r="N30"/>
  <c r="K31"/>
  <c r="L32" s="1"/>
  <c r="C58" l="1"/>
  <c r="B58"/>
  <c r="C32"/>
  <c r="F32" s="1"/>
  <c r="D58" l="1"/>
  <c r="M32" s="1"/>
  <c r="O32" l="1"/>
  <c r="N32"/>
</calcChain>
</file>

<file path=xl/sharedStrings.xml><?xml version="1.0" encoding="utf-8"?>
<sst xmlns="http://schemas.openxmlformats.org/spreadsheetml/2006/main" count="35" uniqueCount="34">
  <si>
    <t>D [mm]</t>
  </si>
  <si>
    <t>λ</t>
  </si>
  <si>
    <t>a [m/s]</t>
  </si>
  <si>
    <t>∆t [s]</t>
  </si>
  <si>
    <t>B</t>
  </si>
  <si>
    <t>M</t>
  </si>
  <si>
    <t>n</t>
  </si>
  <si>
    <t>t [s]</t>
  </si>
  <si>
    <t>A</t>
  </si>
  <si>
    <t>C</t>
  </si>
  <si>
    <t>min</t>
  </si>
  <si>
    <t>Rešavanje kvadratne jednačine</t>
  </si>
  <si>
    <t>L [m]</t>
  </si>
  <si>
    <r>
      <t>CM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</si>
  <si>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Π</t>
    </r>
    <r>
      <rPr>
        <b/>
        <vertAlign val="subscript"/>
        <sz val="11"/>
        <color theme="1"/>
        <rFont val="Calibri"/>
        <family val="2"/>
      </rPr>
      <t>1</t>
    </r>
    <r>
      <rPr>
        <b/>
        <sz val="11"/>
        <color theme="1"/>
        <rFont val="Calibri"/>
        <family val="2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</si>
  <si>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</rPr>
      <t>1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/s]</t>
    </r>
  </si>
  <si>
    <r>
      <t>CM</t>
    </r>
    <r>
      <rPr>
        <b/>
        <vertAlign val="subscript"/>
        <sz val="11"/>
        <color theme="1"/>
        <rFont val="Calibri"/>
        <family val="2"/>
      </rPr>
      <t>2</t>
    </r>
  </si>
  <si>
    <r>
      <t>CP</t>
    </r>
    <r>
      <rPr>
        <b/>
        <vertAlign val="subscript"/>
        <sz val="11"/>
        <color theme="1"/>
        <rFont val="Calibri"/>
        <family val="2"/>
      </rPr>
      <t>2</t>
    </r>
  </si>
  <si>
    <r>
      <t>Π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</si>
  <si>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</si>
  <si>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CP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</si>
  <si>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Π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[m]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</si>
  <si>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</si>
  <si>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Π</t>
    </r>
    <r>
      <rPr>
        <b/>
        <vertAlign val="subscript"/>
        <sz val="11"/>
        <color theme="1"/>
        <rFont val="Calibri"/>
        <family val="2"/>
      </rPr>
      <t>r</t>
    </r>
    <r>
      <rPr>
        <b/>
        <sz val="11"/>
        <color theme="1"/>
        <rFont val="Calibri"/>
        <family val="2"/>
      </rPr>
      <t xml:space="preserve"> [m]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</si>
  <si>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q</t>
    </r>
  </si>
  <si>
    <r>
      <t>Z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[m]</t>
    </r>
  </si>
  <si>
    <r>
      <t>A</t>
    </r>
    <r>
      <rPr>
        <b/>
        <vertAlign val="subscript"/>
        <sz val="11"/>
        <color theme="1"/>
        <rFont val="Calibri"/>
        <family val="2"/>
      </rPr>
      <t>cevi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]</t>
    </r>
  </si>
  <si>
    <r>
      <t>A</t>
    </r>
    <r>
      <rPr>
        <b/>
        <vertAlign val="subscript"/>
        <sz val="11"/>
        <color theme="1"/>
        <rFont val="Calibri"/>
        <family val="2"/>
      </rPr>
      <t>z,otv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]</t>
    </r>
  </si>
  <si>
    <r>
      <t>A</t>
    </r>
    <r>
      <rPr>
        <b/>
        <vertAlign val="subscript"/>
        <sz val="11"/>
        <color theme="1"/>
        <rFont val="Calibri"/>
        <family val="2"/>
      </rPr>
      <t>z,zat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]</t>
    </r>
  </si>
  <si>
    <r>
      <t>t</t>
    </r>
    <r>
      <rPr>
        <b/>
        <vertAlign val="subscript"/>
        <sz val="11"/>
        <color theme="1"/>
        <rFont val="Calibri"/>
        <family val="2"/>
      </rPr>
      <t>zat</t>
    </r>
    <r>
      <rPr>
        <b/>
        <sz val="11"/>
        <color theme="1"/>
        <rFont val="Calibri"/>
        <family val="2"/>
      </rPr>
      <t xml:space="preserve"> [s]</t>
    </r>
  </si>
  <si>
    <t>PRORAČUN</t>
  </si>
  <si>
    <r>
      <t>p</t>
    </r>
    <r>
      <rPr>
        <b/>
        <vertAlign val="subscript"/>
        <sz val="11"/>
        <color theme="1"/>
        <rFont val="Calibri"/>
        <family val="2"/>
      </rPr>
      <t>1</t>
    </r>
    <r>
      <rPr>
        <b/>
        <sz val="11"/>
        <color theme="1"/>
        <rFont val="Calibri"/>
        <family val="2"/>
      </rPr>
      <t xml:space="preserve"> [kPa]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</si>
  <si>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</rPr>
      <t xml:space="preserve"> [kPa]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</si>
  <si>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</rPr>
      <t xml:space="preserve"> [kPa]</t>
    </r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</si>
</sst>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/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sr-Latn-CS"/>
              <a:t>Dijagram</a:t>
            </a:r>
            <a:r>
              <a:rPr lang="sr-Latn-CS" baseline="0"/>
              <a:t> promene pijezometarske kote kroz vreme</a:t>
            </a:r>
            <a:endParaRPr lang="en-US"/>
          </a:p>
        </c:rich>
      </c:tx>
      <c:layout>
        <c:manualLayout>
          <c:xMode val="edge"/>
          <c:yMode val="edge"/>
          <c:x val="0.28402301720641782"/>
          <c:y val="4.03603576118364E-2"/>
        </c:manualLayout>
      </c:layout>
      <c:overlay val="1"/>
    </c:title>
    <c:plotArea>
      <c:layout>
        <c:manualLayout>
          <c:layoutTarget val="inner"/>
          <c:xMode val="edge"/>
          <c:yMode val="edge"/>
          <c:x val="0.10154055182548867"/>
          <c:y val="0.12532399515421469"/>
          <c:w val="0.7996249720734947"/>
          <c:h val="0.71386842269180173"/>
        </c:manualLayout>
      </c:layout>
      <c:scatterChart>
        <c:scatterStyle val="smoothMarker"/>
        <c:ser>
          <c:idx val="0"/>
          <c:order val="0"/>
          <c:tx>
            <c:v>Pijezometarska kota 1</c:v>
          </c:tx>
          <c:spPr>
            <a:ln w="25400">
              <a:prstDash val="lgDash"/>
            </a:ln>
          </c:spPr>
          <c:marker>
            <c:symbol val="none"/>
          </c:marker>
          <c:xVal>
            <c:numRef>
              <c:f>Proracun!$B$12:$B$32</c:f>
              <c:numCache>
                <c:formatCode>0.00</c:formatCode>
                <c:ptCount val="21"/>
                <c:pt idx="0">
                  <c:v>0</c:v>
                </c:pt>
                <c:pt idx="1">
                  <c:v>1.36</c:v>
                </c:pt>
                <c:pt idx="2">
                  <c:v>2.72</c:v>
                </c:pt>
                <c:pt idx="3">
                  <c:v>4.08</c:v>
                </c:pt>
                <c:pt idx="4">
                  <c:v>5.44</c:v>
                </c:pt>
                <c:pt idx="5">
                  <c:v>6.8000000000000007</c:v>
                </c:pt>
                <c:pt idx="6">
                  <c:v>8.16</c:v>
                </c:pt>
                <c:pt idx="7">
                  <c:v>9.52</c:v>
                </c:pt>
                <c:pt idx="8">
                  <c:v>10.879999999999999</c:v>
                </c:pt>
                <c:pt idx="9">
                  <c:v>12.239999999999998</c:v>
                </c:pt>
                <c:pt idx="10">
                  <c:v>13.599999999999998</c:v>
                </c:pt>
                <c:pt idx="11">
                  <c:v>14.959999999999997</c:v>
                </c:pt>
                <c:pt idx="12">
                  <c:v>16.319999999999997</c:v>
                </c:pt>
                <c:pt idx="13">
                  <c:v>17.679999999999996</c:v>
                </c:pt>
                <c:pt idx="14">
                  <c:v>19.039999999999996</c:v>
                </c:pt>
                <c:pt idx="15">
                  <c:v>20.399999999999995</c:v>
                </c:pt>
                <c:pt idx="16">
                  <c:v>21.759999999999994</c:v>
                </c:pt>
                <c:pt idx="17">
                  <c:v>23.119999999999994</c:v>
                </c:pt>
                <c:pt idx="18">
                  <c:v>24.479999999999993</c:v>
                </c:pt>
                <c:pt idx="19">
                  <c:v>25.839999999999993</c:v>
                </c:pt>
                <c:pt idx="20">
                  <c:v>27.199999999999992</c:v>
                </c:pt>
              </c:numCache>
            </c:numRef>
          </c:xVal>
          <c:yVal>
            <c:numRef>
              <c:f>Proracun!$D$12:$D$32</c:f>
              <c:numCache>
                <c:formatCode>0.00</c:formatCode>
                <c:ptCount val="21"/>
                <c:pt idx="0">
                  <c:v>134.19999999999999</c:v>
                </c:pt>
                <c:pt idx="1">
                  <c:v>134.19999999999999</c:v>
                </c:pt>
                <c:pt idx="2">
                  <c:v>134.19999999999999</c:v>
                </c:pt>
                <c:pt idx="3">
                  <c:v>134.19999999999999</c:v>
                </c:pt>
                <c:pt idx="4">
                  <c:v>134.19999999999999</c:v>
                </c:pt>
                <c:pt idx="5">
                  <c:v>134.19999999999999</c:v>
                </c:pt>
                <c:pt idx="6">
                  <c:v>134.19999999999999</c:v>
                </c:pt>
                <c:pt idx="7">
                  <c:v>134.19999999999999</c:v>
                </c:pt>
                <c:pt idx="8">
                  <c:v>134.19999999999999</c:v>
                </c:pt>
                <c:pt idx="9">
                  <c:v>134.19999999999999</c:v>
                </c:pt>
                <c:pt idx="10">
                  <c:v>134.19999999999999</c:v>
                </c:pt>
                <c:pt idx="11">
                  <c:v>134.19999999999999</c:v>
                </c:pt>
                <c:pt idx="12">
                  <c:v>134.19999999999999</c:v>
                </c:pt>
                <c:pt idx="13">
                  <c:v>134.19999999999999</c:v>
                </c:pt>
                <c:pt idx="14">
                  <c:v>134.19999999999999</c:v>
                </c:pt>
                <c:pt idx="15">
                  <c:v>134.19999999999999</c:v>
                </c:pt>
                <c:pt idx="16">
                  <c:v>134.19999999999999</c:v>
                </c:pt>
                <c:pt idx="17">
                  <c:v>134.19999999999999</c:v>
                </c:pt>
                <c:pt idx="18">
                  <c:v>134.19999999999999</c:v>
                </c:pt>
                <c:pt idx="19">
                  <c:v>134.19999999999999</c:v>
                </c:pt>
                <c:pt idx="20">
                  <c:v>134.19999999999999</c:v>
                </c:pt>
              </c:numCache>
            </c:numRef>
          </c:yVal>
          <c:smooth val="1"/>
        </c:ser>
        <c:ser>
          <c:idx val="1"/>
          <c:order val="1"/>
          <c:tx>
            <c:v>Pijezometarska kota 2</c:v>
          </c:tx>
          <c:marker>
            <c:symbol val="none"/>
          </c:marker>
          <c:xVal>
            <c:numRef>
              <c:f>Proracun!$B$12:$B$32</c:f>
              <c:numCache>
                <c:formatCode>0.00</c:formatCode>
                <c:ptCount val="21"/>
                <c:pt idx="0">
                  <c:v>0</c:v>
                </c:pt>
                <c:pt idx="1">
                  <c:v>1.36</c:v>
                </c:pt>
                <c:pt idx="2">
                  <c:v>2.72</c:v>
                </c:pt>
                <c:pt idx="3">
                  <c:v>4.08</c:v>
                </c:pt>
                <c:pt idx="4">
                  <c:v>5.44</c:v>
                </c:pt>
                <c:pt idx="5">
                  <c:v>6.8000000000000007</c:v>
                </c:pt>
                <c:pt idx="6">
                  <c:v>8.16</c:v>
                </c:pt>
                <c:pt idx="7">
                  <c:v>9.52</c:v>
                </c:pt>
                <c:pt idx="8">
                  <c:v>10.879999999999999</c:v>
                </c:pt>
                <c:pt idx="9">
                  <c:v>12.239999999999998</c:v>
                </c:pt>
                <c:pt idx="10">
                  <c:v>13.599999999999998</c:v>
                </c:pt>
                <c:pt idx="11">
                  <c:v>14.959999999999997</c:v>
                </c:pt>
                <c:pt idx="12">
                  <c:v>16.319999999999997</c:v>
                </c:pt>
                <c:pt idx="13">
                  <c:v>17.679999999999996</c:v>
                </c:pt>
                <c:pt idx="14">
                  <c:v>19.039999999999996</c:v>
                </c:pt>
                <c:pt idx="15">
                  <c:v>20.399999999999995</c:v>
                </c:pt>
                <c:pt idx="16">
                  <c:v>21.759999999999994</c:v>
                </c:pt>
                <c:pt idx="17">
                  <c:v>23.119999999999994</c:v>
                </c:pt>
                <c:pt idx="18">
                  <c:v>24.479999999999993</c:v>
                </c:pt>
                <c:pt idx="19">
                  <c:v>25.839999999999993</c:v>
                </c:pt>
                <c:pt idx="20">
                  <c:v>27.199999999999992</c:v>
                </c:pt>
              </c:numCache>
            </c:numRef>
          </c:xVal>
          <c:yVal>
            <c:numRef>
              <c:f>Proracun!$I$12:$I$32</c:f>
              <c:numCache>
                <c:formatCode>0.00</c:formatCode>
                <c:ptCount val="21"/>
                <c:pt idx="0">
                  <c:v>120.96294968969777</c:v>
                </c:pt>
                <c:pt idx="1">
                  <c:v>120.6405</c:v>
                </c:pt>
                <c:pt idx="2">
                  <c:v>133.53789551192986</c:v>
                </c:pt>
                <c:pt idx="3">
                  <c:v>133.77977162221538</c:v>
                </c:pt>
                <c:pt idx="4">
                  <c:v>124.33653358201943</c:v>
                </c:pt>
                <c:pt idx="5">
                  <c:v>124.26197373992055</c:v>
                </c:pt>
                <c:pt idx="6">
                  <c:v>127.49626801359352</c:v>
                </c:pt>
                <c:pt idx="7">
                  <c:v>127.54400700527172</c:v>
                </c:pt>
                <c:pt idx="8">
                  <c:v>125.47752783546994</c:v>
                </c:pt>
                <c:pt idx="9">
                  <c:v>125.45784605311546</c:v>
                </c:pt>
                <c:pt idx="10">
                  <c:v>126.31923037267228</c:v>
                </c:pt>
                <c:pt idx="11">
                  <c:v>126.33077361312836</c:v>
                </c:pt>
                <c:pt idx="12">
                  <c:v>125.82381705446599</c:v>
                </c:pt>
                <c:pt idx="13">
                  <c:v>125.81860021927794</c:v>
                </c:pt>
                <c:pt idx="14">
                  <c:v>126.04726522116439</c:v>
                </c:pt>
                <c:pt idx="15">
                  <c:v>126.05016429165592</c:v>
                </c:pt>
                <c:pt idx="16">
                  <c:v>125.92258933707032</c:v>
                </c:pt>
                <c:pt idx="17">
                  <c:v>125.92121823684278</c:v>
                </c:pt>
                <c:pt idx="18">
                  <c:v>125.98136307983219</c:v>
                </c:pt>
                <c:pt idx="19">
                  <c:v>125.982100125033</c:v>
                </c:pt>
                <c:pt idx="20">
                  <c:v>125.94967001035391</c:v>
                </c:pt>
              </c:numCache>
            </c:numRef>
          </c:yVal>
          <c:smooth val="1"/>
        </c:ser>
        <c:ser>
          <c:idx val="2"/>
          <c:order val="2"/>
          <c:tx>
            <c:v>Pijezometarska kota 3</c:v>
          </c:tx>
          <c:spPr>
            <a:ln w="25400">
              <a:prstDash val="dashDot"/>
            </a:ln>
          </c:spPr>
          <c:marker>
            <c:symbol val="none"/>
          </c:marker>
          <c:xVal>
            <c:numRef>
              <c:f>Proracun!$B$12:$B$32</c:f>
              <c:numCache>
                <c:formatCode>0.00</c:formatCode>
                <c:ptCount val="21"/>
                <c:pt idx="0">
                  <c:v>0</c:v>
                </c:pt>
                <c:pt idx="1">
                  <c:v>1.36</c:v>
                </c:pt>
                <c:pt idx="2">
                  <c:v>2.72</c:v>
                </c:pt>
                <c:pt idx="3">
                  <c:v>4.08</c:v>
                </c:pt>
                <c:pt idx="4">
                  <c:v>5.44</c:v>
                </c:pt>
                <c:pt idx="5">
                  <c:v>6.8000000000000007</c:v>
                </c:pt>
                <c:pt idx="6">
                  <c:v>8.16</c:v>
                </c:pt>
                <c:pt idx="7">
                  <c:v>9.52</c:v>
                </c:pt>
                <c:pt idx="8">
                  <c:v>10.879999999999999</c:v>
                </c:pt>
                <c:pt idx="9">
                  <c:v>12.239999999999998</c:v>
                </c:pt>
                <c:pt idx="10">
                  <c:v>13.599999999999998</c:v>
                </c:pt>
                <c:pt idx="11">
                  <c:v>14.959999999999997</c:v>
                </c:pt>
                <c:pt idx="12">
                  <c:v>16.319999999999997</c:v>
                </c:pt>
                <c:pt idx="13">
                  <c:v>17.679999999999996</c:v>
                </c:pt>
                <c:pt idx="14">
                  <c:v>19.039999999999996</c:v>
                </c:pt>
                <c:pt idx="15">
                  <c:v>20.399999999999995</c:v>
                </c:pt>
                <c:pt idx="16">
                  <c:v>21.759999999999994</c:v>
                </c:pt>
                <c:pt idx="17">
                  <c:v>23.119999999999994</c:v>
                </c:pt>
                <c:pt idx="18">
                  <c:v>24.479999999999993</c:v>
                </c:pt>
                <c:pt idx="19">
                  <c:v>25.839999999999993</c:v>
                </c:pt>
                <c:pt idx="20">
                  <c:v>27.199999999999992</c:v>
                </c:pt>
              </c:numCache>
            </c:numRef>
          </c:xVal>
          <c:yVal>
            <c:numRef>
              <c:f>Proracun!$M$12:$M$32</c:f>
              <c:numCache>
                <c:formatCode>0.00</c:formatCode>
                <c:ptCount val="21"/>
                <c:pt idx="0">
                  <c:v>107.081</c:v>
                </c:pt>
                <c:pt idx="1">
                  <c:v>121.82052686089298</c:v>
                </c:pt>
                <c:pt idx="2">
                  <c:v>121.81313695089432</c:v>
                </c:pt>
                <c:pt idx="3">
                  <c:v>122.67891237184216</c:v>
                </c:pt>
                <c:pt idx="4">
                  <c:v>122.81057107813973</c:v>
                </c:pt>
                <c:pt idx="5">
                  <c:v>117.95739163593061</c:v>
                </c:pt>
                <c:pt idx="6">
                  <c:v>117.94326013708326</c:v>
                </c:pt>
                <c:pt idx="7">
                  <c:v>118.56962816826444</c:v>
                </c:pt>
                <c:pt idx="8">
                  <c:v>118.59082652556992</c:v>
                </c:pt>
                <c:pt idx="9">
                  <c:v>117.68119592053677</c:v>
                </c:pt>
                <c:pt idx="10">
                  <c:v>117.67619441231034</c:v>
                </c:pt>
                <c:pt idx="11">
                  <c:v>117.89346450374092</c:v>
                </c:pt>
                <c:pt idx="12">
                  <c:v>117.89811186794691</c:v>
                </c:pt>
                <c:pt idx="13">
                  <c:v>117.69341451543085</c:v>
                </c:pt>
                <c:pt idx="14">
                  <c:v>117.6919080535435</c:v>
                </c:pt>
                <c:pt idx="15">
                  <c:v>117.75739815867456</c:v>
                </c:pt>
                <c:pt idx="16">
                  <c:v>117.75849942194628</c:v>
                </c:pt>
                <c:pt idx="17">
                  <c:v>117.70982303028774</c:v>
                </c:pt>
                <c:pt idx="18">
                  <c:v>117.70939955279954</c:v>
                </c:pt>
                <c:pt idx="19">
                  <c:v>117.72786756490314</c:v>
                </c:pt>
                <c:pt idx="20">
                  <c:v>117.72813728872518</c:v>
                </c:pt>
              </c:numCache>
            </c:numRef>
          </c:yVal>
          <c:smooth val="1"/>
        </c:ser>
        <c:axId val="77060736"/>
        <c:axId val="76895360"/>
      </c:scatterChart>
      <c:valAx>
        <c:axId val="7706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Vreme [s]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76895360"/>
        <c:crosses val="autoZero"/>
        <c:crossBetween val="midCat"/>
      </c:valAx>
      <c:valAx>
        <c:axId val="76895360"/>
        <c:scaling>
          <c:orientation val="minMax"/>
          <c:max val="135"/>
          <c:min val="105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Pijezometarska</a:t>
                </a:r>
                <a:r>
                  <a:rPr lang="en-US" baseline="0"/>
                  <a:t> kota [mnm]</a:t>
                </a:r>
                <a:endParaRPr lang="en-US"/>
              </a:p>
            </c:rich>
          </c:tx>
          <c:layout/>
        </c:title>
        <c:numFmt formatCode="0.00" sourceLinked="1"/>
        <c:majorTickMark val="none"/>
        <c:tickLblPos val="nextTo"/>
        <c:crossAx val="77060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42119675547588"/>
          <c:y val="0.58347157550310613"/>
          <c:w val="0.18584678820375089"/>
          <c:h val="0.10947492763737458"/>
        </c:manualLayout>
      </c:layout>
    </c:legend>
    <c:plotVisOnly val="1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Dijagram</a:t>
            </a:r>
            <a:r>
              <a:rPr lang="en-US" baseline="0"/>
              <a:t> promene pritisaka kroz vreme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0154055182548867"/>
          <c:y val="8.491326654488654E-2"/>
          <c:w val="0.85981942126361821"/>
          <c:h val="0.80674761619651714"/>
        </c:manualLayout>
      </c:layout>
      <c:scatterChart>
        <c:scatterStyle val="smoothMarker"/>
        <c:ser>
          <c:idx val="0"/>
          <c:order val="0"/>
          <c:tx>
            <c:v>p1</c:v>
          </c:tx>
          <c:marker>
            <c:symbol val="none"/>
          </c:marker>
          <c:xVal>
            <c:numRef>
              <c:f>Proracun!$B$12:$B$32</c:f>
              <c:numCache>
                <c:formatCode>0.00</c:formatCode>
                <c:ptCount val="21"/>
                <c:pt idx="0">
                  <c:v>0</c:v>
                </c:pt>
                <c:pt idx="1">
                  <c:v>1.36</c:v>
                </c:pt>
                <c:pt idx="2">
                  <c:v>2.72</c:v>
                </c:pt>
                <c:pt idx="3">
                  <c:v>4.08</c:v>
                </c:pt>
                <c:pt idx="4">
                  <c:v>5.44</c:v>
                </c:pt>
                <c:pt idx="5">
                  <c:v>6.8000000000000007</c:v>
                </c:pt>
                <c:pt idx="6">
                  <c:v>8.16</c:v>
                </c:pt>
                <c:pt idx="7">
                  <c:v>9.52</c:v>
                </c:pt>
                <c:pt idx="8">
                  <c:v>10.879999999999999</c:v>
                </c:pt>
                <c:pt idx="9">
                  <c:v>12.239999999999998</c:v>
                </c:pt>
                <c:pt idx="10">
                  <c:v>13.599999999999998</c:v>
                </c:pt>
                <c:pt idx="11">
                  <c:v>14.959999999999997</c:v>
                </c:pt>
                <c:pt idx="12">
                  <c:v>16.319999999999997</c:v>
                </c:pt>
                <c:pt idx="13">
                  <c:v>17.679999999999996</c:v>
                </c:pt>
                <c:pt idx="14">
                  <c:v>19.039999999999996</c:v>
                </c:pt>
                <c:pt idx="15">
                  <c:v>20.399999999999995</c:v>
                </c:pt>
                <c:pt idx="16">
                  <c:v>21.759999999999994</c:v>
                </c:pt>
                <c:pt idx="17">
                  <c:v>23.119999999999994</c:v>
                </c:pt>
                <c:pt idx="18">
                  <c:v>24.479999999999993</c:v>
                </c:pt>
                <c:pt idx="19">
                  <c:v>25.839999999999993</c:v>
                </c:pt>
                <c:pt idx="20">
                  <c:v>27.199999999999992</c:v>
                </c:pt>
              </c:numCache>
            </c:numRef>
          </c:xVal>
          <c:yVal>
            <c:numRef>
              <c:f>Proracun!$E$12:$E$32</c:f>
              <c:numCache>
                <c:formatCode>0.00</c:formatCode>
                <c:ptCount val="21"/>
                <c:pt idx="0">
                  <c:v>335.5019999999999</c:v>
                </c:pt>
                <c:pt idx="1">
                  <c:v>335.5019999999999</c:v>
                </c:pt>
                <c:pt idx="2">
                  <c:v>335.5019999999999</c:v>
                </c:pt>
                <c:pt idx="3">
                  <c:v>335.5019999999999</c:v>
                </c:pt>
                <c:pt idx="4">
                  <c:v>335.5019999999999</c:v>
                </c:pt>
                <c:pt idx="5">
                  <c:v>335.5019999999999</c:v>
                </c:pt>
                <c:pt idx="6">
                  <c:v>335.5019999999999</c:v>
                </c:pt>
                <c:pt idx="7">
                  <c:v>335.5019999999999</c:v>
                </c:pt>
                <c:pt idx="8">
                  <c:v>335.5019999999999</c:v>
                </c:pt>
                <c:pt idx="9">
                  <c:v>335.5019999999999</c:v>
                </c:pt>
                <c:pt idx="10">
                  <c:v>335.5019999999999</c:v>
                </c:pt>
                <c:pt idx="11">
                  <c:v>335.5019999999999</c:v>
                </c:pt>
                <c:pt idx="12">
                  <c:v>335.5019999999999</c:v>
                </c:pt>
                <c:pt idx="13">
                  <c:v>335.5019999999999</c:v>
                </c:pt>
                <c:pt idx="14">
                  <c:v>335.5019999999999</c:v>
                </c:pt>
                <c:pt idx="15">
                  <c:v>335.5019999999999</c:v>
                </c:pt>
                <c:pt idx="16">
                  <c:v>335.5019999999999</c:v>
                </c:pt>
                <c:pt idx="17">
                  <c:v>335.5019999999999</c:v>
                </c:pt>
                <c:pt idx="18">
                  <c:v>335.5019999999999</c:v>
                </c:pt>
                <c:pt idx="19">
                  <c:v>335.5019999999999</c:v>
                </c:pt>
                <c:pt idx="20">
                  <c:v>335.5019999999999</c:v>
                </c:pt>
              </c:numCache>
            </c:numRef>
          </c:yVal>
          <c:smooth val="1"/>
        </c:ser>
        <c:ser>
          <c:idx val="1"/>
          <c:order val="1"/>
          <c:tx>
            <c:v>p2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Proracun!$B$12:$B$32</c:f>
              <c:numCache>
                <c:formatCode>0.00</c:formatCode>
                <c:ptCount val="21"/>
                <c:pt idx="0">
                  <c:v>0</c:v>
                </c:pt>
                <c:pt idx="1">
                  <c:v>1.36</c:v>
                </c:pt>
                <c:pt idx="2">
                  <c:v>2.72</c:v>
                </c:pt>
                <c:pt idx="3">
                  <c:v>4.08</c:v>
                </c:pt>
                <c:pt idx="4">
                  <c:v>5.44</c:v>
                </c:pt>
                <c:pt idx="5">
                  <c:v>6.8000000000000007</c:v>
                </c:pt>
                <c:pt idx="6">
                  <c:v>8.16</c:v>
                </c:pt>
                <c:pt idx="7">
                  <c:v>9.52</c:v>
                </c:pt>
                <c:pt idx="8">
                  <c:v>10.879999999999999</c:v>
                </c:pt>
                <c:pt idx="9">
                  <c:v>12.239999999999998</c:v>
                </c:pt>
                <c:pt idx="10">
                  <c:v>13.599999999999998</c:v>
                </c:pt>
                <c:pt idx="11">
                  <c:v>14.959999999999997</c:v>
                </c:pt>
                <c:pt idx="12">
                  <c:v>16.319999999999997</c:v>
                </c:pt>
                <c:pt idx="13">
                  <c:v>17.679999999999996</c:v>
                </c:pt>
                <c:pt idx="14">
                  <c:v>19.039999999999996</c:v>
                </c:pt>
                <c:pt idx="15">
                  <c:v>20.399999999999995</c:v>
                </c:pt>
                <c:pt idx="16">
                  <c:v>21.759999999999994</c:v>
                </c:pt>
                <c:pt idx="17">
                  <c:v>23.119999999999994</c:v>
                </c:pt>
                <c:pt idx="18">
                  <c:v>24.479999999999993</c:v>
                </c:pt>
                <c:pt idx="19">
                  <c:v>25.839999999999993</c:v>
                </c:pt>
                <c:pt idx="20">
                  <c:v>27.199999999999992</c:v>
                </c:pt>
              </c:numCache>
            </c:numRef>
          </c:xVal>
          <c:yVal>
            <c:numRef>
              <c:f>Proracun!$J$12:$J$32</c:f>
              <c:numCache>
                <c:formatCode>0.00</c:formatCode>
                <c:ptCount val="21"/>
                <c:pt idx="0">
                  <c:v>205.64653645593509</c:v>
                </c:pt>
                <c:pt idx="1">
                  <c:v>202.48330500000003</c:v>
                </c:pt>
                <c:pt idx="2">
                  <c:v>329.00675497203196</c:v>
                </c:pt>
                <c:pt idx="3">
                  <c:v>331.37955961393288</c:v>
                </c:pt>
                <c:pt idx="4">
                  <c:v>238.74139443961059</c:v>
                </c:pt>
                <c:pt idx="5">
                  <c:v>238.00996238862061</c:v>
                </c:pt>
                <c:pt idx="6">
                  <c:v>269.73838921335243</c:v>
                </c:pt>
                <c:pt idx="7">
                  <c:v>270.20670872171564</c:v>
                </c:pt>
                <c:pt idx="8">
                  <c:v>249.93454806596014</c:v>
                </c:pt>
                <c:pt idx="9">
                  <c:v>249.74146978106268</c:v>
                </c:pt>
                <c:pt idx="10">
                  <c:v>258.19164995591507</c:v>
                </c:pt>
                <c:pt idx="11">
                  <c:v>258.30488914478923</c:v>
                </c:pt>
                <c:pt idx="12">
                  <c:v>253.33164530431139</c:v>
                </c:pt>
                <c:pt idx="13">
                  <c:v>253.28046815111659</c:v>
                </c:pt>
                <c:pt idx="14">
                  <c:v>255.52367181962273</c:v>
                </c:pt>
                <c:pt idx="15">
                  <c:v>255.55211170114455</c:v>
                </c:pt>
                <c:pt idx="16">
                  <c:v>254.30060139665986</c:v>
                </c:pt>
                <c:pt idx="17">
                  <c:v>254.28715090342766</c:v>
                </c:pt>
                <c:pt idx="18">
                  <c:v>254.87717181315381</c:v>
                </c:pt>
                <c:pt idx="19">
                  <c:v>254.88440222657374</c:v>
                </c:pt>
                <c:pt idx="20">
                  <c:v>254.5662628015719</c:v>
                </c:pt>
              </c:numCache>
            </c:numRef>
          </c:yVal>
          <c:smooth val="1"/>
        </c:ser>
        <c:ser>
          <c:idx val="2"/>
          <c:order val="2"/>
          <c:tx>
            <c:v>p3</c:v>
          </c:tx>
          <c:spPr>
            <a:ln>
              <a:prstDash val="dashDot"/>
            </a:ln>
          </c:spPr>
          <c:marker>
            <c:symbol val="none"/>
          </c:marker>
          <c:xVal>
            <c:numRef>
              <c:f>Proracun!$B$12:$B$32</c:f>
              <c:numCache>
                <c:formatCode>0.00</c:formatCode>
                <c:ptCount val="21"/>
                <c:pt idx="0">
                  <c:v>0</c:v>
                </c:pt>
                <c:pt idx="1">
                  <c:v>1.36</c:v>
                </c:pt>
                <c:pt idx="2">
                  <c:v>2.72</c:v>
                </c:pt>
                <c:pt idx="3">
                  <c:v>4.08</c:v>
                </c:pt>
                <c:pt idx="4">
                  <c:v>5.44</c:v>
                </c:pt>
                <c:pt idx="5">
                  <c:v>6.8000000000000007</c:v>
                </c:pt>
                <c:pt idx="6">
                  <c:v>8.16</c:v>
                </c:pt>
                <c:pt idx="7">
                  <c:v>9.52</c:v>
                </c:pt>
                <c:pt idx="8">
                  <c:v>10.879999999999999</c:v>
                </c:pt>
                <c:pt idx="9">
                  <c:v>12.239999999999998</c:v>
                </c:pt>
                <c:pt idx="10">
                  <c:v>13.599999999999998</c:v>
                </c:pt>
                <c:pt idx="11">
                  <c:v>14.959999999999997</c:v>
                </c:pt>
                <c:pt idx="12">
                  <c:v>16.319999999999997</c:v>
                </c:pt>
                <c:pt idx="13">
                  <c:v>17.679999999999996</c:v>
                </c:pt>
                <c:pt idx="14">
                  <c:v>19.039999999999996</c:v>
                </c:pt>
                <c:pt idx="15">
                  <c:v>20.399999999999995</c:v>
                </c:pt>
                <c:pt idx="16">
                  <c:v>21.759999999999994</c:v>
                </c:pt>
                <c:pt idx="17">
                  <c:v>23.119999999999994</c:v>
                </c:pt>
                <c:pt idx="18">
                  <c:v>24.479999999999993</c:v>
                </c:pt>
                <c:pt idx="19">
                  <c:v>25.839999999999993</c:v>
                </c:pt>
                <c:pt idx="20">
                  <c:v>27.199999999999992</c:v>
                </c:pt>
              </c:numCache>
            </c:numRef>
          </c:xVal>
          <c:yVal>
            <c:numRef>
              <c:f>Proracun!$N$12:$N$32</c:f>
              <c:numCache>
                <c:formatCode>0.00</c:formatCode>
                <c:ptCount val="21"/>
                <c:pt idx="0">
                  <c:v>69.464610000000036</c:v>
                </c:pt>
                <c:pt idx="1">
                  <c:v>214.05936850536017</c:v>
                </c:pt>
                <c:pt idx="2">
                  <c:v>213.98687348827326</c:v>
                </c:pt>
                <c:pt idx="3">
                  <c:v>222.48013036777158</c:v>
                </c:pt>
                <c:pt idx="4">
                  <c:v>223.77170227655077</c:v>
                </c:pt>
                <c:pt idx="5">
                  <c:v>176.16201194847926</c:v>
                </c:pt>
                <c:pt idx="6">
                  <c:v>176.02338194478676</c:v>
                </c:pt>
                <c:pt idx="7">
                  <c:v>182.16805233067421</c:v>
                </c:pt>
                <c:pt idx="8">
                  <c:v>182.37600821584095</c:v>
                </c:pt>
                <c:pt idx="9">
                  <c:v>173.45253198046569</c:v>
                </c:pt>
                <c:pt idx="10">
                  <c:v>173.40346718476442</c:v>
                </c:pt>
                <c:pt idx="11">
                  <c:v>175.53488678169839</c:v>
                </c:pt>
                <c:pt idx="12">
                  <c:v>175.58047742455918</c:v>
                </c:pt>
                <c:pt idx="13">
                  <c:v>173.5723963963766</c:v>
                </c:pt>
                <c:pt idx="14">
                  <c:v>173.55761800526173</c:v>
                </c:pt>
                <c:pt idx="15">
                  <c:v>174.20007593659747</c:v>
                </c:pt>
                <c:pt idx="16">
                  <c:v>174.21087932929305</c:v>
                </c:pt>
                <c:pt idx="17">
                  <c:v>173.7333639271227</c:v>
                </c:pt>
                <c:pt idx="18">
                  <c:v>173.72920961296347</c:v>
                </c:pt>
                <c:pt idx="19">
                  <c:v>173.91038081169978</c:v>
                </c:pt>
                <c:pt idx="20">
                  <c:v>173.91302680239403</c:v>
                </c:pt>
              </c:numCache>
            </c:numRef>
          </c:yVal>
          <c:smooth val="1"/>
        </c:ser>
        <c:axId val="76913664"/>
        <c:axId val="77055104"/>
      </c:scatterChart>
      <c:valAx>
        <c:axId val="76913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[s]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77055104"/>
        <c:crosses val="autoZero"/>
        <c:crossBetween val="midCat"/>
      </c:valAx>
      <c:valAx>
        <c:axId val="77055104"/>
        <c:scaling>
          <c:orientation val="minMax"/>
          <c:max val="35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 [kPa]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76913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723655417903859"/>
          <c:y val="0.65208418344322783"/>
          <c:w val="8.6854955309518034E-2"/>
          <c:h val="0.22248392895051619"/>
        </c:manualLayout>
      </c:layout>
      <c:spPr>
        <a:solidFill>
          <a:schemeClr val="bg1"/>
        </a:solidFill>
      </c:spPr>
    </c:legend>
    <c:plotVisOnly val="1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sr-Latn-CS"/>
              <a:t>Dijagram promene protoka kroz vreme</a:t>
            </a:r>
            <a:endParaRPr lang="en-US"/>
          </a:p>
        </c:rich>
      </c:tx>
      <c:layout>
        <c:manualLayout>
          <c:xMode val="edge"/>
          <c:yMode val="edge"/>
          <c:x val="0.28402301720641782"/>
          <c:y val="4.03603576118364E-2"/>
        </c:manualLayout>
      </c:layout>
      <c:overlay val="1"/>
    </c:title>
    <c:plotArea>
      <c:layout>
        <c:manualLayout>
          <c:layoutTarget val="inner"/>
          <c:xMode val="edge"/>
          <c:yMode val="edge"/>
          <c:x val="0.10154055182548867"/>
          <c:y val="0.12734201303480652"/>
          <c:w val="0.76084949151276393"/>
          <c:h val="0.72194049421416895"/>
        </c:manualLayout>
      </c:layout>
      <c:scatterChart>
        <c:scatterStyle val="smoothMarker"/>
        <c:ser>
          <c:idx val="0"/>
          <c:order val="0"/>
          <c:tx>
            <c:v>Protok 1</c:v>
          </c:tx>
          <c:marker>
            <c:symbol val="none"/>
          </c:marker>
          <c:xVal>
            <c:numRef>
              <c:f>Proracun!$B$12:$B$32</c:f>
              <c:numCache>
                <c:formatCode>0.00</c:formatCode>
                <c:ptCount val="21"/>
                <c:pt idx="0">
                  <c:v>0</c:v>
                </c:pt>
                <c:pt idx="1">
                  <c:v>1.36</c:v>
                </c:pt>
                <c:pt idx="2">
                  <c:v>2.72</c:v>
                </c:pt>
                <c:pt idx="3">
                  <c:v>4.08</c:v>
                </c:pt>
                <c:pt idx="4">
                  <c:v>5.44</c:v>
                </c:pt>
                <c:pt idx="5">
                  <c:v>6.8000000000000007</c:v>
                </c:pt>
                <c:pt idx="6">
                  <c:v>8.16</c:v>
                </c:pt>
                <c:pt idx="7">
                  <c:v>9.52</c:v>
                </c:pt>
                <c:pt idx="8">
                  <c:v>10.879999999999999</c:v>
                </c:pt>
                <c:pt idx="9">
                  <c:v>12.239999999999998</c:v>
                </c:pt>
                <c:pt idx="10">
                  <c:v>13.599999999999998</c:v>
                </c:pt>
                <c:pt idx="11">
                  <c:v>14.959999999999997</c:v>
                </c:pt>
                <c:pt idx="12">
                  <c:v>16.319999999999997</c:v>
                </c:pt>
                <c:pt idx="13">
                  <c:v>17.679999999999996</c:v>
                </c:pt>
                <c:pt idx="14">
                  <c:v>19.039999999999996</c:v>
                </c:pt>
                <c:pt idx="15">
                  <c:v>20.399999999999995</c:v>
                </c:pt>
                <c:pt idx="16">
                  <c:v>21.759999999999994</c:v>
                </c:pt>
                <c:pt idx="17">
                  <c:v>23.119999999999994</c:v>
                </c:pt>
                <c:pt idx="18">
                  <c:v>24.479999999999993</c:v>
                </c:pt>
                <c:pt idx="19">
                  <c:v>25.839999999999993</c:v>
                </c:pt>
                <c:pt idx="20">
                  <c:v>27.199999999999992</c:v>
                </c:pt>
              </c:numCache>
            </c:numRef>
          </c:xVal>
          <c:yVal>
            <c:numRef>
              <c:f>Proracun!$F$12:$F$32</c:f>
              <c:numCache>
                <c:formatCode>0.0000</c:formatCode>
                <c:ptCount val="21"/>
                <c:pt idx="0">
                  <c:v>3.5360471999112242E-2</c:v>
                </c:pt>
                <c:pt idx="1">
                  <c:v>3.538037214400485E-2</c:v>
                </c:pt>
                <c:pt idx="2">
                  <c:v>3.5571590355480423E-2</c:v>
                </c:pt>
                <c:pt idx="3">
                  <c:v>2.8498543294644053E-2</c:v>
                </c:pt>
                <c:pt idx="4">
                  <c:v>2.8481742271432287E-2</c:v>
                </c:pt>
                <c:pt idx="5">
                  <c:v>2.9229279271107005E-2</c:v>
                </c:pt>
                <c:pt idx="6">
                  <c:v>2.925980072362255E-2</c:v>
                </c:pt>
                <c:pt idx="7">
                  <c:v>2.7946306992156993E-2</c:v>
                </c:pt>
                <c:pt idx="8">
                  <c:v>2.7939752307083194E-2</c:v>
                </c:pt>
                <c:pt idx="9">
                  <c:v>2.8223508813782647E-2</c:v>
                </c:pt>
                <c:pt idx="10">
                  <c:v>2.8230147139781923E-2</c:v>
                </c:pt>
                <c:pt idx="11">
                  <c:v>2.7937321509842027E-2</c:v>
                </c:pt>
                <c:pt idx="12">
                  <c:v>2.7935288327086673E-2</c:v>
                </c:pt>
                <c:pt idx="13">
                  <c:v>2.8023480192865928E-2</c:v>
                </c:pt>
                <c:pt idx="14">
                  <c:v>2.8025041675858862E-2</c:v>
                </c:pt>
                <c:pt idx="15">
                  <c:v>2.795595749988725E-2</c:v>
                </c:pt>
                <c:pt idx="16">
                  <c:v>2.7955378139512873E-2</c:v>
                </c:pt>
                <c:pt idx="17">
                  <c:v>2.7980611908324089E-2</c:v>
                </c:pt>
                <c:pt idx="18">
                  <c:v>2.7980992215954386E-2</c:v>
                </c:pt>
                <c:pt idx="19">
                  <c:v>2.7964187013344719E-2</c:v>
                </c:pt>
                <c:pt idx="20">
                  <c:v>2.7964028653307677E-2</c:v>
                </c:pt>
              </c:numCache>
            </c:numRef>
          </c:yVal>
          <c:smooth val="1"/>
        </c:ser>
        <c:ser>
          <c:idx val="1"/>
          <c:order val="1"/>
          <c:tx>
            <c:v>Protok 2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Proracun!$B$12:$B$32</c:f>
              <c:numCache>
                <c:formatCode>0.00</c:formatCode>
                <c:ptCount val="21"/>
                <c:pt idx="0">
                  <c:v>0</c:v>
                </c:pt>
                <c:pt idx="1">
                  <c:v>1.36</c:v>
                </c:pt>
                <c:pt idx="2">
                  <c:v>2.72</c:v>
                </c:pt>
                <c:pt idx="3">
                  <c:v>4.08</c:v>
                </c:pt>
                <c:pt idx="4">
                  <c:v>5.44</c:v>
                </c:pt>
                <c:pt idx="5">
                  <c:v>6.8000000000000007</c:v>
                </c:pt>
                <c:pt idx="6">
                  <c:v>8.16</c:v>
                </c:pt>
                <c:pt idx="7">
                  <c:v>9.52</c:v>
                </c:pt>
                <c:pt idx="8">
                  <c:v>10.879999999999999</c:v>
                </c:pt>
                <c:pt idx="9">
                  <c:v>12.239999999999998</c:v>
                </c:pt>
                <c:pt idx="10">
                  <c:v>13.599999999999998</c:v>
                </c:pt>
                <c:pt idx="11">
                  <c:v>14.959999999999997</c:v>
                </c:pt>
                <c:pt idx="12">
                  <c:v>16.319999999999997</c:v>
                </c:pt>
                <c:pt idx="13">
                  <c:v>17.679999999999996</c:v>
                </c:pt>
                <c:pt idx="14">
                  <c:v>19.039999999999996</c:v>
                </c:pt>
                <c:pt idx="15">
                  <c:v>20.399999999999995</c:v>
                </c:pt>
                <c:pt idx="16">
                  <c:v>21.759999999999994</c:v>
                </c:pt>
                <c:pt idx="17">
                  <c:v>23.119999999999994</c:v>
                </c:pt>
                <c:pt idx="18">
                  <c:v>24.479999999999993</c:v>
                </c:pt>
                <c:pt idx="19">
                  <c:v>25.839999999999993</c:v>
                </c:pt>
                <c:pt idx="20">
                  <c:v>27.199999999999992</c:v>
                </c:pt>
              </c:numCache>
            </c:numRef>
          </c:xVal>
          <c:yVal>
            <c:numRef>
              <c:f>Proracun!$K$12:$K$32</c:f>
              <c:numCache>
                <c:formatCode>0.0000</c:formatCode>
                <c:ptCount val="21"/>
                <c:pt idx="0">
                  <c:v>3.5360471999112242E-2</c:v>
                </c:pt>
                <c:pt idx="1">
                  <c:v>3.5479747991040554E-2</c:v>
                </c:pt>
                <c:pt idx="2">
                  <c:v>3.1520226089075211E-2</c:v>
                </c:pt>
                <c:pt idx="3">
                  <c:v>3.1592850641976748E-2</c:v>
                </c:pt>
                <c:pt idx="4">
                  <c:v>2.8901455457782756E-2</c:v>
                </c:pt>
                <c:pt idx="5">
                  <c:v>2.8910741262290689E-2</c:v>
                </c:pt>
                <c:pt idx="6">
                  <c:v>2.8521431424133572E-2</c:v>
                </c:pt>
                <c:pt idx="7">
                  <c:v>2.853144415988474E-2</c:v>
                </c:pt>
                <c:pt idx="8">
                  <c:v>2.8098780305823502E-2</c:v>
                </c:pt>
                <c:pt idx="9">
                  <c:v>2.8099480692844656E-2</c:v>
                </c:pt>
                <c:pt idx="10">
                  <c:v>2.8066024336425258E-2</c:v>
                </c:pt>
                <c:pt idx="11">
                  <c:v>2.8067888399527376E-2</c:v>
                </c:pt>
                <c:pt idx="12">
                  <c:v>2.7984702199122236E-2</c:v>
                </c:pt>
                <c:pt idx="13">
                  <c:v>2.7984645623572942E-2</c:v>
                </c:pt>
                <c:pt idx="14">
                  <c:v>2.7986342051648933E-2</c:v>
                </c:pt>
                <c:pt idx="15">
                  <c:v>2.7986725916756359E-2</c:v>
                </c:pt>
                <c:pt idx="16">
                  <c:v>2.7969515623328424E-2</c:v>
                </c:pt>
                <c:pt idx="17">
                  <c:v>2.7969463994375898E-2</c:v>
                </c:pt>
                <c:pt idx="18">
                  <c:v>2.7971578985146354E-2</c:v>
                </c:pt>
                <c:pt idx="19">
                  <c:v>2.7971663043046251E-2</c:v>
                </c:pt>
                <c:pt idx="20">
                  <c:v>2.7967904992612397E-2</c:v>
                </c:pt>
              </c:numCache>
            </c:numRef>
          </c:yVal>
          <c:smooth val="1"/>
        </c:ser>
        <c:ser>
          <c:idx val="2"/>
          <c:order val="2"/>
          <c:tx>
            <c:v>Protok 3</c:v>
          </c:tx>
          <c:spPr>
            <a:ln>
              <a:prstDash val="lgDashDot"/>
            </a:ln>
          </c:spPr>
          <c:marker>
            <c:symbol val="none"/>
          </c:marker>
          <c:xVal>
            <c:numRef>
              <c:f>Proracun!$B$12:$B$32</c:f>
              <c:numCache>
                <c:formatCode>0.00</c:formatCode>
                <c:ptCount val="21"/>
                <c:pt idx="0">
                  <c:v>0</c:v>
                </c:pt>
                <c:pt idx="1">
                  <c:v>1.36</c:v>
                </c:pt>
                <c:pt idx="2">
                  <c:v>2.72</c:v>
                </c:pt>
                <c:pt idx="3">
                  <c:v>4.08</c:v>
                </c:pt>
                <c:pt idx="4">
                  <c:v>5.44</c:v>
                </c:pt>
                <c:pt idx="5">
                  <c:v>6.8000000000000007</c:v>
                </c:pt>
                <c:pt idx="6">
                  <c:v>8.16</c:v>
                </c:pt>
                <c:pt idx="7">
                  <c:v>9.52</c:v>
                </c:pt>
                <c:pt idx="8">
                  <c:v>10.879999999999999</c:v>
                </c:pt>
                <c:pt idx="9">
                  <c:v>12.239999999999998</c:v>
                </c:pt>
                <c:pt idx="10">
                  <c:v>13.599999999999998</c:v>
                </c:pt>
                <c:pt idx="11">
                  <c:v>14.959999999999997</c:v>
                </c:pt>
                <c:pt idx="12">
                  <c:v>16.319999999999997</c:v>
                </c:pt>
                <c:pt idx="13">
                  <c:v>17.679999999999996</c:v>
                </c:pt>
                <c:pt idx="14">
                  <c:v>19.039999999999996</c:v>
                </c:pt>
                <c:pt idx="15">
                  <c:v>20.399999999999995</c:v>
                </c:pt>
                <c:pt idx="16">
                  <c:v>21.759999999999994</c:v>
                </c:pt>
                <c:pt idx="17">
                  <c:v>23.119999999999994</c:v>
                </c:pt>
                <c:pt idx="18">
                  <c:v>24.479999999999993</c:v>
                </c:pt>
                <c:pt idx="19">
                  <c:v>25.839999999999993</c:v>
                </c:pt>
                <c:pt idx="20">
                  <c:v>27.199999999999992</c:v>
                </c:pt>
              </c:numCache>
            </c:numRef>
          </c:xVal>
          <c:yVal>
            <c:numRef>
              <c:f>Proracun!$O$12:$O$32</c:f>
              <c:numCache>
                <c:formatCode>0.0000</c:formatCode>
                <c:ptCount val="21"/>
                <c:pt idx="0">
                  <c:v>3.5360471999112242E-2</c:v>
                </c:pt>
                <c:pt idx="1">
                  <c:v>3.1036545527395938E-2</c:v>
                </c:pt>
                <c:pt idx="2">
                  <c:v>3.1031289542931176E-2</c:v>
                </c:pt>
                <c:pt idx="3">
                  <c:v>3.1641121766697408E-2</c:v>
                </c:pt>
                <c:pt idx="4">
                  <c:v>3.1732832527911509E-2</c:v>
                </c:pt>
                <c:pt idx="5">
                  <c:v>2.8155444478256009E-2</c:v>
                </c:pt>
                <c:pt idx="6">
                  <c:v>2.814436388962345E-2</c:v>
                </c:pt>
                <c:pt idx="7">
                  <c:v>2.8631385497178335E-2</c:v>
                </c:pt>
                <c:pt idx="8">
                  <c:v>2.8647723067833579E-2</c:v>
                </c:pt>
                <c:pt idx="9">
                  <c:v>2.7938081428618099E-2</c:v>
                </c:pt>
                <c:pt idx="10">
                  <c:v>2.7934129704206646E-2</c:v>
                </c:pt>
                <c:pt idx="11">
                  <c:v>2.8105284031968842E-2</c:v>
                </c:pt>
                <c:pt idx="12">
                  <c:v>2.8108933605003876E-2</c:v>
                </c:pt>
                <c:pt idx="13">
                  <c:v>2.794773307056754E-2</c:v>
                </c:pt>
                <c:pt idx="14">
                  <c:v>2.7946543275039898E-2</c:v>
                </c:pt>
                <c:pt idx="15">
                  <c:v>2.799822033120478E-2</c:v>
                </c:pt>
                <c:pt idx="16">
                  <c:v>2.7999088502696275E-2</c:v>
                </c:pt>
                <c:pt idx="17">
                  <c:v>2.7960689148732589E-2</c:v>
                </c:pt>
                <c:pt idx="18">
                  <c:v>2.7960354848576865E-2</c:v>
                </c:pt>
                <c:pt idx="19">
                  <c:v>2.797493009200647E-2</c:v>
                </c:pt>
                <c:pt idx="20">
                  <c:v>2.7975142905993761E-2</c:v>
                </c:pt>
              </c:numCache>
            </c:numRef>
          </c:yVal>
          <c:smooth val="1"/>
        </c:ser>
        <c:axId val="77429760"/>
        <c:axId val="77436032"/>
      </c:scatterChart>
      <c:valAx>
        <c:axId val="77429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Vreme [s]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77436032"/>
        <c:crosses val="autoZero"/>
        <c:crossBetween val="midCat"/>
      </c:valAx>
      <c:valAx>
        <c:axId val="77436032"/>
        <c:scaling>
          <c:orientation val="minMax"/>
          <c:max val="3.6000000000000011E-2"/>
          <c:min val="2.7000000000000062E-2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Protok 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</a:p>
            </c:rich>
          </c:tx>
          <c:layout/>
        </c:title>
        <c:numFmt formatCode="0.0000" sourceLinked="1"/>
        <c:majorTickMark val="none"/>
        <c:tickLblPos val="nextTo"/>
        <c:crossAx val="774297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210244123213716"/>
          <c:y val="0.26162282959793481"/>
          <c:w val="0.12781913629219482"/>
          <c:h val="0.28907851901004722"/>
        </c:manualLayout>
      </c:layout>
    </c:legend>
    <c:plotVisOnly val="1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25" right="0.25" top="1" bottom="0.25" header="0" footer="0"/>
  <pageSetup paperSize="9" orientation="landscape" horizontalDpi="300" verticalDpi="300" copies="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25" right="0.25" top="1" bottom="0.25" header="0" footer="0"/>
  <pageSetup paperSize="9" orientation="landscape" horizontalDpi="300" verticalDpi="300" copies="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25" right="0.25" top="1" bottom="0.25" header="0" footer="0"/>
  <pageSetup paperSize="9" orientation="landscape" horizontalDpi="300" verticalDpi="300" copies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39107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793750" y="-22679"/>
    <xdr:ext cx="8674554" cy="55789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725714" y="34017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8"/>
  <sheetViews>
    <sheetView tabSelected="1" workbookViewId="0">
      <selection activeCell="C14" sqref="C14"/>
    </sheetView>
  </sheetViews>
  <sheetFormatPr defaultRowHeight="15"/>
  <cols>
    <col min="4" max="4" width="10" customWidth="1"/>
    <col min="5" max="5" width="9.42578125" customWidth="1"/>
  </cols>
  <sheetData>
    <row r="1" spans="1:15">
      <c r="A1" s="8" t="s">
        <v>30</v>
      </c>
    </row>
    <row r="3" spans="1:15" ht="15" customHeight="1">
      <c r="A3" s="7" t="s">
        <v>23</v>
      </c>
      <c r="B3" s="2">
        <f>100+3*11.4</f>
        <v>134.19999999999999</v>
      </c>
      <c r="C3" s="1"/>
      <c r="D3" s="6" t="s">
        <v>12</v>
      </c>
      <c r="E3" s="2">
        <f>6.8*200</f>
        <v>1360</v>
      </c>
      <c r="G3" s="1"/>
      <c r="H3" s="7" t="s">
        <v>3</v>
      </c>
      <c r="I3" s="2">
        <f>E3/B4</f>
        <v>1.36</v>
      </c>
      <c r="J3" s="10"/>
    </row>
    <row r="4" spans="1:15">
      <c r="A4" s="6" t="s">
        <v>2</v>
      </c>
      <c r="B4" s="2">
        <v>1000</v>
      </c>
      <c r="C4" s="1"/>
      <c r="D4" s="6" t="s">
        <v>0</v>
      </c>
      <c r="E4" s="2">
        <v>200</v>
      </c>
      <c r="G4" s="1"/>
      <c r="H4" s="6" t="s">
        <v>4</v>
      </c>
      <c r="I4" s="2">
        <f>B4/(9.81*E6)</f>
        <v>3244.7490946359903</v>
      </c>
      <c r="J4" s="10"/>
    </row>
    <row r="5" spans="1:15" ht="18">
      <c r="A5" s="6" t="s">
        <v>24</v>
      </c>
      <c r="B5" s="2">
        <v>0.3</v>
      </c>
      <c r="C5" s="1"/>
      <c r="D5" s="7" t="s">
        <v>1</v>
      </c>
      <c r="E5" s="2">
        <v>0.03</v>
      </c>
      <c r="G5" s="1"/>
      <c r="H5" s="6" t="s">
        <v>5</v>
      </c>
      <c r="I5" s="2">
        <f>E5*B4*I3/(2*9.81*E4/1000*E6^2)</f>
        <v>10534.924293087108</v>
      </c>
      <c r="J5" s="10"/>
    </row>
    <row r="6" spans="1:15" ht="18.75">
      <c r="A6" s="6" t="s">
        <v>25</v>
      </c>
      <c r="B6" s="2">
        <v>100</v>
      </c>
      <c r="C6" s="1"/>
      <c r="D6" s="7" t="s">
        <v>26</v>
      </c>
      <c r="E6" s="9">
        <f>((E4/1000)^2)*PI()/4</f>
        <v>3.1415926535897934E-2</v>
      </c>
      <c r="G6" s="1"/>
      <c r="H6" s="1"/>
      <c r="I6" s="1"/>
      <c r="J6" s="1"/>
    </row>
    <row r="7" spans="1:15" ht="18.75">
      <c r="C7" s="1"/>
      <c r="D7" s="7" t="s">
        <v>27</v>
      </c>
      <c r="E7" s="9">
        <v>0.01</v>
      </c>
      <c r="G7" s="1"/>
      <c r="H7" s="1"/>
      <c r="I7" s="1"/>
      <c r="J7" s="1"/>
    </row>
    <row r="8" spans="1:15" ht="16.5" customHeight="1">
      <c r="A8" s="1"/>
      <c r="B8" s="1"/>
      <c r="C8" s="1"/>
      <c r="D8" s="7" t="s">
        <v>28</v>
      </c>
      <c r="E8" s="2">
        <v>5.0000000000000001E-3</v>
      </c>
      <c r="G8" s="1"/>
      <c r="H8" s="1"/>
      <c r="I8" s="1"/>
      <c r="J8" s="1"/>
    </row>
    <row r="9" spans="1:15" ht="18" customHeight="1">
      <c r="A9" s="1"/>
      <c r="B9" s="1"/>
      <c r="C9" s="1"/>
      <c r="D9" s="7" t="s">
        <v>29</v>
      </c>
      <c r="E9" s="2">
        <v>1</v>
      </c>
      <c r="G9" s="1"/>
      <c r="H9" s="1"/>
      <c r="I9" s="1"/>
      <c r="J9" s="1"/>
    </row>
    <row r="11" spans="1:15" ht="18.75">
      <c r="A11" s="6" t="s">
        <v>6</v>
      </c>
      <c r="B11" s="6" t="s">
        <v>7</v>
      </c>
      <c r="C11" s="6" t="s">
        <v>13</v>
      </c>
      <c r="D11" s="7" t="s">
        <v>14</v>
      </c>
      <c r="E11" s="7" t="s">
        <v>31</v>
      </c>
      <c r="F11" s="7" t="s">
        <v>15</v>
      </c>
      <c r="G11" s="7" t="s">
        <v>16</v>
      </c>
      <c r="H11" s="7" t="s">
        <v>17</v>
      </c>
      <c r="I11" s="6" t="s">
        <v>18</v>
      </c>
      <c r="J11" s="6" t="s">
        <v>32</v>
      </c>
      <c r="K11" s="6" t="s">
        <v>19</v>
      </c>
      <c r="L11" s="6" t="s">
        <v>20</v>
      </c>
      <c r="M11" s="6" t="s">
        <v>21</v>
      </c>
      <c r="N11" s="6" t="s">
        <v>33</v>
      </c>
      <c r="O11" s="6" t="s">
        <v>22</v>
      </c>
    </row>
    <row r="12" spans="1:15">
      <c r="A12" s="2">
        <v>0</v>
      </c>
      <c r="B12" s="4">
        <v>0</v>
      </c>
      <c r="C12" s="3"/>
      <c r="D12" s="4">
        <f t="shared" ref="D12:D32" si="0">$B$3</f>
        <v>134.19999999999999</v>
      </c>
      <c r="E12" s="4">
        <f>9.81*(D12-$B$6)</f>
        <v>335.5019999999999</v>
      </c>
      <c r="F12" s="5">
        <f>O12</f>
        <v>3.5360471999112242E-2</v>
      </c>
      <c r="G12" s="3"/>
      <c r="H12" s="3"/>
      <c r="I12" s="4">
        <f>$B$3-($O$12^2)/(2*9.81*$E$6^2)*(1+$E$5*$E$3*1000/$E$4)</f>
        <v>120.96294968969777</v>
      </c>
      <c r="J12" s="4">
        <f>9.81*(I12-$B$6)</f>
        <v>205.64653645593509</v>
      </c>
      <c r="K12" s="5">
        <f>O12</f>
        <v>3.5360471999112242E-2</v>
      </c>
      <c r="L12" s="3"/>
      <c r="M12" s="4">
        <v>107.081</v>
      </c>
      <c r="N12" s="4">
        <f>9.81*(M12-$B$6)</f>
        <v>69.464610000000036</v>
      </c>
      <c r="O12" s="5">
        <f>$B$5*$E$7*SQRT(2*9.81*(M12-$B$6))</f>
        <v>3.5360471999112242E-2</v>
      </c>
    </row>
    <row r="13" spans="1:15">
      <c r="A13" s="2">
        <v>1</v>
      </c>
      <c r="B13" s="4">
        <f>$I$3</f>
        <v>1.36</v>
      </c>
      <c r="C13" s="4">
        <f t="shared" ref="C13:C32" si="1">I12-$I$4*K12+$I$5*K12*ABS(K12)</f>
        <v>19.399569517855838</v>
      </c>
      <c r="D13" s="4">
        <f t="shared" si="0"/>
        <v>134.19999999999999</v>
      </c>
      <c r="E13" s="4">
        <f t="shared" ref="E13:E32" si="2">9.81*(D13-$B$6)</f>
        <v>335.5019999999999</v>
      </c>
      <c r="F13" s="5">
        <f t="shared" ref="F13:F32" si="3">(D13-C13)/$I$4</f>
        <v>3.538037214400485E-2</v>
      </c>
      <c r="G13" s="4">
        <f t="shared" ref="G13:G32" si="4">M12-$I$4*O12+$I$5*O12*ABS(O12)</f>
        <v>5.5176198281580735</v>
      </c>
      <c r="H13" s="4">
        <f t="shared" ref="H13:H32" si="5">D12+$I$4*F12-$I$5*F12*ABS(F12)</f>
        <v>235.76338017184193</v>
      </c>
      <c r="I13" s="4">
        <f>(G13+H13)/2</f>
        <v>120.6405</v>
      </c>
      <c r="J13" s="4">
        <f t="shared" ref="J13:J32" si="6">9.81*(I13-$B$6)</f>
        <v>202.48330500000003</v>
      </c>
      <c r="K13" s="5">
        <f t="shared" ref="K13:K32" si="7">(I13-G13)/$I$4</f>
        <v>3.5479747991040554E-2</v>
      </c>
      <c r="L13" s="4">
        <f t="shared" ref="L13:L32" si="8">I12+$I$4*K12-$I$5*K12*ABS(K12)</f>
        <v>222.52632986153969</v>
      </c>
      <c r="M13" s="4">
        <f t="shared" ref="M13:M32" si="9">D39</f>
        <v>121.82052686089298</v>
      </c>
      <c r="N13" s="4">
        <f t="shared" ref="N13:N32" si="10">9.81*(M13-$B$6)</f>
        <v>214.05936850536017</v>
      </c>
      <c r="O13" s="5">
        <f t="shared" ref="O13:O32" si="11">$B$5*$E$8*SQRT(2*9.81*(M13-$B$6))</f>
        <v>3.1036545527395938E-2</v>
      </c>
    </row>
    <row r="14" spans="1:15">
      <c r="A14" s="2">
        <v>2</v>
      </c>
      <c r="B14" s="4">
        <f t="shared" ref="B14:B32" si="12">B13+$I$3</f>
        <v>2.72</v>
      </c>
      <c r="C14" s="4">
        <f t="shared" si="1"/>
        <v>18.779114399292556</v>
      </c>
      <c r="D14" s="4">
        <f t="shared" si="0"/>
        <v>134.19999999999999</v>
      </c>
      <c r="E14" s="4">
        <f t="shared" si="2"/>
        <v>335.5019999999999</v>
      </c>
      <c r="F14" s="5">
        <f t="shared" si="3"/>
        <v>3.5571590355480423E-2</v>
      </c>
      <c r="G14" s="4">
        <f t="shared" si="4"/>
        <v>31.262670446681334</v>
      </c>
      <c r="H14" s="4">
        <f t="shared" si="5"/>
        <v>235.81312057717841</v>
      </c>
      <c r="I14" s="4">
        <f t="shared" ref="I14:I32" si="13">(G14+H14)/2</f>
        <v>133.53789551192986</v>
      </c>
      <c r="J14" s="4">
        <f t="shared" si="6"/>
        <v>329.00675497203196</v>
      </c>
      <c r="K14" s="5">
        <f t="shared" si="7"/>
        <v>3.1520226089075211E-2</v>
      </c>
      <c r="L14" s="4">
        <f t="shared" si="8"/>
        <v>222.50188560070745</v>
      </c>
      <c r="M14" s="4">
        <f t="shared" si="9"/>
        <v>121.81313695089432</v>
      </c>
      <c r="N14" s="4">
        <f t="shared" si="10"/>
        <v>213.98687348827326</v>
      </c>
      <c r="O14" s="5">
        <f t="shared" si="11"/>
        <v>3.1031289542931176E-2</v>
      </c>
    </row>
    <row r="15" spans="1:15">
      <c r="A15" s="2">
        <v>3</v>
      </c>
      <c r="B15" s="4">
        <f t="shared" si="12"/>
        <v>4.08</v>
      </c>
      <c r="C15" s="4">
        <f t="shared" si="1"/>
        <v>41.729377446259122</v>
      </c>
      <c r="D15" s="4">
        <f t="shared" si="0"/>
        <v>134.19999999999999</v>
      </c>
      <c r="E15" s="4">
        <f t="shared" si="2"/>
        <v>335.5019999999999</v>
      </c>
      <c r="F15" s="5">
        <f t="shared" si="3"/>
        <v>2.8498543294644053E-2</v>
      </c>
      <c r="G15" s="4">
        <f t="shared" si="4"/>
        <v>31.268898104691267</v>
      </c>
      <c r="H15" s="4">
        <f t="shared" si="5"/>
        <v>236.29064513973947</v>
      </c>
      <c r="I15" s="4">
        <f t="shared" si="13"/>
        <v>133.77977162221538</v>
      </c>
      <c r="J15" s="4">
        <f t="shared" si="6"/>
        <v>331.37955961393288</v>
      </c>
      <c r="K15" s="5">
        <f t="shared" si="7"/>
        <v>3.1592850641976748E-2</v>
      </c>
      <c r="L15" s="4">
        <f t="shared" si="8"/>
        <v>225.3464135776006</v>
      </c>
      <c r="M15" s="4">
        <f t="shared" si="9"/>
        <v>122.67891237184216</v>
      </c>
      <c r="N15" s="4">
        <f t="shared" si="10"/>
        <v>222.48013036777158</v>
      </c>
      <c r="O15" s="5">
        <f t="shared" si="11"/>
        <v>3.1641121766697408E-2</v>
      </c>
    </row>
    <row r="16" spans="1:15">
      <c r="A16" s="2">
        <v>4</v>
      </c>
      <c r="B16" s="4">
        <f t="shared" si="12"/>
        <v>5.44</v>
      </c>
      <c r="C16" s="4">
        <f t="shared" si="1"/>
        <v>41.783892551114469</v>
      </c>
      <c r="D16" s="4">
        <f t="shared" si="0"/>
        <v>134.19999999999999</v>
      </c>
      <c r="E16" s="4">
        <f t="shared" si="2"/>
        <v>335.5019999999999</v>
      </c>
      <c r="F16" s="5">
        <f t="shared" si="3"/>
        <v>2.8481742271432287E-2</v>
      </c>
      <c r="G16" s="4">
        <f t="shared" si="4"/>
        <v>30.55856215171643</v>
      </c>
      <c r="H16" s="4">
        <f t="shared" si="5"/>
        <v>218.11450501232244</v>
      </c>
      <c r="I16" s="4">
        <f t="shared" si="13"/>
        <v>124.33653358201943</v>
      </c>
      <c r="J16" s="4">
        <f t="shared" si="6"/>
        <v>238.74139443961059</v>
      </c>
      <c r="K16" s="5">
        <f t="shared" si="7"/>
        <v>2.8901455457782756E-2</v>
      </c>
      <c r="L16" s="4">
        <f t="shared" si="8"/>
        <v>225.77565069331629</v>
      </c>
      <c r="M16" s="4">
        <f t="shared" si="9"/>
        <v>122.81057107813973</v>
      </c>
      <c r="N16" s="4">
        <f t="shared" si="10"/>
        <v>223.77170227655077</v>
      </c>
      <c r="O16" s="5">
        <f t="shared" si="11"/>
        <v>3.1732832527911509E-2</v>
      </c>
    </row>
    <row r="17" spans="1:15">
      <c r="A17" s="2">
        <v>5</v>
      </c>
      <c r="B17" s="4">
        <f t="shared" si="12"/>
        <v>6.8000000000000007</v>
      </c>
      <c r="C17" s="4">
        <f t="shared" si="1"/>
        <v>39.358322548213017</v>
      </c>
      <c r="D17" s="4">
        <f t="shared" si="0"/>
        <v>134.19999999999999</v>
      </c>
      <c r="E17" s="4">
        <f t="shared" si="2"/>
        <v>335.5019999999999</v>
      </c>
      <c r="F17" s="5">
        <f t="shared" si="3"/>
        <v>2.9229279271107005E-2</v>
      </c>
      <c r="G17" s="4">
        <f t="shared" si="4"/>
        <v>30.45387220384746</v>
      </c>
      <c r="H17" s="4">
        <f t="shared" si="5"/>
        <v>218.07007527599364</v>
      </c>
      <c r="I17" s="4">
        <f t="shared" si="13"/>
        <v>124.26197373992055</v>
      </c>
      <c r="J17" s="4">
        <f t="shared" si="6"/>
        <v>238.00996238862061</v>
      </c>
      <c r="K17" s="5">
        <f t="shared" si="7"/>
        <v>2.8910741262290689E-2</v>
      </c>
      <c r="L17" s="4">
        <f t="shared" si="8"/>
        <v>209.31474461582582</v>
      </c>
      <c r="M17" s="4">
        <f t="shared" si="9"/>
        <v>117.95739163593061</v>
      </c>
      <c r="N17" s="4">
        <f t="shared" si="10"/>
        <v>176.16201194847926</v>
      </c>
      <c r="O17" s="5">
        <f t="shared" si="11"/>
        <v>2.8155444478256009E-2</v>
      </c>
    </row>
    <row r="18" spans="1:15">
      <c r="A18" s="2">
        <v>6</v>
      </c>
      <c r="B18" s="4">
        <f t="shared" si="12"/>
        <v>8.16</v>
      </c>
      <c r="C18" s="4">
        <f t="shared" si="1"/>
        <v>39.259288092796226</v>
      </c>
      <c r="D18" s="4">
        <f t="shared" si="0"/>
        <v>134.19999999999999</v>
      </c>
      <c r="E18" s="4">
        <f t="shared" si="2"/>
        <v>335.5019999999999</v>
      </c>
      <c r="F18" s="5">
        <f t="shared" si="3"/>
        <v>2.925980072362255E-2</v>
      </c>
      <c r="G18" s="4">
        <f t="shared" si="4"/>
        <v>34.951379222413635</v>
      </c>
      <c r="H18" s="4">
        <f t="shared" si="5"/>
        <v>220.04115680477341</v>
      </c>
      <c r="I18" s="4">
        <f t="shared" si="13"/>
        <v>127.49626801359352</v>
      </c>
      <c r="J18" s="4">
        <f t="shared" si="6"/>
        <v>269.73838921335243</v>
      </c>
      <c r="K18" s="5">
        <f t="shared" si="7"/>
        <v>2.8521431424133572E-2</v>
      </c>
      <c r="L18" s="4">
        <f t="shared" si="8"/>
        <v>209.2646593870449</v>
      </c>
      <c r="M18" s="4">
        <f t="shared" si="9"/>
        <v>117.94326013708326</v>
      </c>
      <c r="N18" s="4">
        <f t="shared" si="10"/>
        <v>176.02338194478676</v>
      </c>
      <c r="O18" s="5">
        <f t="shared" si="11"/>
        <v>2.814436388962345E-2</v>
      </c>
    </row>
    <row r="19" spans="1:15">
      <c r="A19" s="2">
        <v>7</v>
      </c>
      <c r="B19" s="4">
        <f t="shared" si="12"/>
        <v>9.52</v>
      </c>
      <c r="C19" s="4">
        <f t="shared" si="1"/>
        <v>43.521245688779139</v>
      </c>
      <c r="D19" s="4">
        <f t="shared" si="0"/>
        <v>134.19999999999999</v>
      </c>
      <c r="E19" s="4">
        <f t="shared" si="2"/>
        <v>335.5019999999999</v>
      </c>
      <c r="F19" s="5">
        <f t="shared" si="3"/>
        <v>2.7946306992156993E-2</v>
      </c>
      <c r="G19" s="4">
        <f t="shared" si="4"/>
        <v>34.966629398828395</v>
      </c>
      <c r="H19" s="4">
        <f t="shared" si="5"/>
        <v>220.12138461171506</v>
      </c>
      <c r="I19" s="4">
        <f t="shared" si="13"/>
        <v>127.54400700527172</v>
      </c>
      <c r="J19" s="4">
        <f t="shared" si="6"/>
        <v>270.20670872171564</v>
      </c>
      <c r="K19" s="5">
        <f t="shared" si="7"/>
        <v>2.853144415988474E-2</v>
      </c>
      <c r="L19" s="4">
        <f t="shared" si="8"/>
        <v>211.4712903384079</v>
      </c>
      <c r="M19" s="4">
        <f t="shared" si="9"/>
        <v>118.56962816826444</v>
      </c>
      <c r="N19" s="4">
        <f t="shared" si="10"/>
        <v>182.16805233067421</v>
      </c>
      <c r="O19" s="5">
        <f t="shared" si="11"/>
        <v>2.8631385497178335E-2</v>
      </c>
    </row>
    <row r="20" spans="1:15">
      <c r="A20" s="2">
        <v>8</v>
      </c>
      <c r="B20" s="4">
        <f t="shared" si="12"/>
        <v>10.879999999999999</v>
      </c>
      <c r="C20" s="4">
        <f t="shared" si="1"/>
        <v>43.542513997237975</v>
      </c>
      <c r="D20" s="4">
        <f t="shared" si="0"/>
        <v>134.19999999999999</v>
      </c>
      <c r="E20" s="4">
        <f t="shared" si="2"/>
        <v>335.5019999999999</v>
      </c>
      <c r="F20" s="5">
        <f t="shared" si="3"/>
        <v>2.7939752307083194E-2</v>
      </c>
      <c r="G20" s="4">
        <f t="shared" si="4"/>
        <v>34.304035877773543</v>
      </c>
      <c r="H20" s="4">
        <f t="shared" si="5"/>
        <v>216.65101979316634</v>
      </c>
      <c r="I20" s="4">
        <f t="shared" si="13"/>
        <v>125.47752783546994</v>
      </c>
      <c r="J20" s="4">
        <f t="shared" si="6"/>
        <v>249.93454806596014</v>
      </c>
      <c r="K20" s="5">
        <f t="shared" si="7"/>
        <v>2.8098780305823502E-2</v>
      </c>
      <c r="L20" s="4">
        <f t="shared" si="8"/>
        <v>211.54550001330546</v>
      </c>
      <c r="M20" s="4">
        <f t="shared" si="9"/>
        <v>118.59082652556992</v>
      </c>
      <c r="N20" s="4">
        <f t="shared" si="10"/>
        <v>182.37600821584095</v>
      </c>
      <c r="O20" s="5">
        <f t="shared" si="11"/>
        <v>2.8647723067833579E-2</v>
      </c>
    </row>
    <row r="21" spans="1:15">
      <c r="A21" s="2">
        <v>9</v>
      </c>
      <c r="B21" s="4">
        <f t="shared" si="12"/>
        <v>12.239999999999998</v>
      </c>
      <c r="C21" s="4">
        <f t="shared" si="1"/>
        <v>42.621795329027847</v>
      </c>
      <c r="D21" s="4">
        <f t="shared" si="0"/>
        <v>134.19999999999999</v>
      </c>
      <c r="E21" s="4">
        <f t="shared" si="2"/>
        <v>335.5019999999999</v>
      </c>
      <c r="F21" s="5">
        <f t="shared" si="3"/>
        <v>2.8223508813782647E-2</v>
      </c>
      <c r="G21" s="4">
        <f t="shared" si="4"/>
        <v>34.28208151526627</v>
      </c>
      <c r="H21" s="4">
        <f t="shared" si="5"/>
        <v>216.63361059096465</v>
      </c>
      <c r="I21" s="4">
        <f t="shared" si="13"/>
        <v>125.45784605311546</v>
      </c>
      <c r="J21" s="4">
        <f t="shared" si="6"/>
        <v>249.74146978106268</v>
      </c>
      <c r="K21" s="5">
        <f t="shared" si="7"/>
        <v>2.8099480692844656E-2</v>
      </c>
      <c r="L21" s="4">
        <f t="shared" si="8"/>
        <v>208.33326034191202</v>
      </c>
      <c r="M21" s="4">
        <f t="shared" si="9"/>
        <v>117.68119592053677</v>
      </c>
      <c r="N21" s="4">
        <f t="shared" si="10"/>
        <v>173.45253198046569</v>
      </c>
      <c r="O21" s="5">
        <f t="shared" si="11"/>
        <v>2.7938081428618099E-2</v>
      </c>
    </row>
    <row r="22" spans="1:15">
      <c r="A22" s="2">
        <v>10</v>
      </c>
      <c r="B22" s="4">
        <f t="shared" si="12"/>
        <v>13.599999999999998</v>
      </c>
      <c r="C22" s="4">
        <f t="shared" si="1"/>
        <v>42.600255626751803</v>
      </c>
      <c r="D22" s="4">
        <f t="shared" si="0"/>
        <v>134.19999999999999</v>
      </c>
      <c r="E22" s="4">
        <f t="shared" si="2"/>
        <v>335.5019999999999</v>
      </c>
      <c r="F22" s="5">
        <f t="shared" si="3"/>
        <v>2.8230147139781923E-2</v>
      </c>
      <c r="G22" s="4">
        <f t="shared" si="4"/>
        <v>35.252023317024751</v>
      </c>
      <c r="H22" s="4">
        <f t="shared" si="5"/>
        <v>217.38643742831979</v>
      </c>
      <c r="I22" s="4">
        <f t="shared" si="13"/>
        <v>126.31923037267228</v>
      </c>
      <c r="J22" s="4">
        <f t="shared" si="6"/>
        <v>258.19164995591507</v>
      </c>
      <c r="K22" s="5">
        <f t="shared" si="7"/>
        <v>2.8066024336425258E-2</v>
      </c>
      <c r="L22" s="4">
        <f t="shared" si="8"/>
        <v>208.3154364794791</v>
      </c>
      <c r="M22" s="4">
        <f t="shared" si="9"/>
        <v>117.67619441231034</v>
      </c>
      <c r="N22" s="4">
        <f t="shared" si="10"/>
        <v>173.40346718476442</v>
      </c>
      <c r="O22" s="5">
        <f t="shared" si="11"/>
        <v>2.7934129704206646E-2</v>
      </c>
    </row>
    <row r="23" spans="1:15">
      <c r="A23" s="2">
        <v>11</v>
      </c>
      <c r="B23" s="4">
        <f t="shared" si="12"/>
        <v>14.959999999999997</v>
      </c>
      <c r="C23" s="4">
        <f t="shared" si="1"/>
        <v>43.550401324385497</v>
      </c>
      <c r="D23" s="4">
        <f t="shared" si="0"/>
        <v>134.19999999999999</v>
      </c>
      <c r="E23" s="4">
        <f t="shared" si="2"/>
        <v>335.5019999999999</v>
      </c>
      <c r="F23" s="5">
        <f t="shared" si="3"/>
        <v>2.7937321509842027E-2</v>
      </c>
      <c r="G23" s="4">
        <f t="shared" si="4"/>
        <v>35.257518140417886</v>
      </c>
      <c r="H23" s="4">
        <f t="shared" si="5"/>
        <v>217.40402908583883</v>
      </c>
      <c r="I23" s="4">
        <f t="shared" si="13"/>
        <v>126.33077361312836</v>
      </c>
      <c r="J23" s="4">
        <f t="shared" si="6"/>
        <v>258.30488914478923</v>
      </c>
      <c r="K23" s="5">
        <f t="shared" si="7"/>
        <v>2.8067888399527376E-2</v>
      </c>
      <c r="L23" s="4">
        <f t="shared" si="8"/>
        <v>209.08805942095907</v>
      </c>
      <c r="M23" s="4">
        <f t="shared" si="9"/>
        <v>117.89346450374092</v>
      </c>
      <c r="N23" s="4">
        <f t="shared" si="10"/>
        <v>175.53488678169839</v>
      </c>
      <c r="O23" s="5">
        <f t="shared" si="11"/>
        <v>2.8105284031968842E-2</v>
      </c>
    </row>
    <row r="24" spans="1:15">
      <c r="A24" s="2">
        <v>12</v>
      </c>
      <c r="B24" s="4">
        <f t="shared" si="12"/>
        <v>16.319999999999997</v>
      </c>
      <c r="C24" s="4">
        <f t="shared" si="1"/>
        <v>43.556998492290163</v>
      </c>
      <c r="D24" s="4">
        <f t="shared" si="0"/>
        <v>134.19999999999999</v>
      </c>
      <c r="E24" s="4">
        <f t="shared" si="2"/>
        <v>335.5019999999999</v>
      </c>
      <c r="F24" s="5">
        <f t="shared" si="3"/>
        <v>2.7935288327086673E-2</v>
      </c>
      <c r="G24" s="4">
        <f t="shared" si="4"/>
        <v>35.020479930206307</v>
      </c>
      <c r="H24" s="4">
        <f t="shared" si="5"/>
        <v>216.62715417872568</v>
      </c>
      <c r="I24" s="4">
        <f t="shared" si="13"/>
        <v>125.82381705446599</v>
      </c>
      <c r="J24" s="4">
        <f t="shared" si="6"/>
        <v>253.33164530431139</v>
      </c>
      <c r="K24" s="5">
        <f t="shared" si="7"/>
        <v>2.7984702199122236E-2</v>
      </c>
      <c r="L24" s="4">
        <f t="shared" si="8"/>
        <v>209.10454873396657</v>
      </c>
      <c r="M24" s="4">
        <f t="shared" si="9"/>
        <v>117.89811186794691</v>
      </c>
      <c r="N24" s="4">
        <f t="shared" si="10"/>
        <v>175.58047742455918</v>
      </c>
      <c r="O24" s="5">
        <f t="shared" si="11"/>
        <v>2.8108933605003876E-2</v>
      </c>
    </row>
    <row r="25" spans="1:15">
      <c r="A25" s="2">
        <v>13</v>
      </c>
      <c r="B25" s="4">
        <f t="shared" si="12"/>
        <v>17.679999999999996</v>
      </c>
      <c r="C25" s="4">
        <f t="shared" si="1"/>
        <v>43.270838015648664</v>
      </c>
      <c r="D25" s="4">
        <f t="shared" si="0"/>
        <v>134.19999999999999</v>
      </c>
      <c r="E25" s="4">
        <f t="shared" si="2"/>
        <v>335.5019999999999</v>
      </c>
      <c r="F25" s="5">
        <f t="shared" si="3"/>
        <v>2.8023480192865928E-2</v>
      </c>
      <c r="G25" s="4">
        <f t="shared" si="4"/>
        <v>35.015446668480614</v>
      </c>
      <c r="H25" s="4">
        <f t="shared" si="5"/>
        <v>216.62175377007526</v>
      </c>
      <c r="I25" s="4">
        <f t="shared" si="13"/>
        <v>125.81860021927794</v>
      </c>
      <c r="J25" s="4">
        <f t="shared" si="6"/>
        <v>253.28046815111659</v>
      </c>
      <c r="K25" s="5">
        <f t="shared" si="7"/>
        <v>2.7984645623572942E-2</v>
      </c>
      <c r="L25" s="4">
        <f t="shared" si="8"/>
        <v>208.3767960932833</v>
      </c>
      <c r="M25" s="4">
        <f t="shared" si="9"/>
        <v>117.69341451543085</v>
      </c>
      <c r="N25" s="4">
        <f t="shared" si="10"/>
        <v>173.5723963963766</v>
      </c>
      <c r="O25" s="5">
        <f t="shared" si="11"/>
        <v>2.794773307056754E-2</v>
      </c>
    </row>
    <row r="26" spans="1:15">
      <c r="A26" s="2">
        <v>14</v>
      </c>
      <c r="B26" s="4">
        <f t="shared" si="12"/>
        <v>19.039999999999996</v>
      </c>
      <c r="C26" s="4">
        <f t="shared" si="1"/>
        <v>43.265771395121043</v>
      </c>
      <c r="D26" s="4">
        <f t="shared" si="0"/>
        <v>134.19999999999999</v>
      </c>
      <c r="E26" s="4">
        <f t="shared" si="2"/>
        <v>335.5019999999999</v>
      </c>
      <c r="F26" s="5">
        <f t="shared" si="3"/>
        <v>2.8025041675858862E-2</v>
      </c>
      <c r="G26" s="4">
        <f t="shared" si="4"/>
        <v>35.23860718690338</v>
      </c>
      <c r="H26" s="4">
        <f t="shared" si="5"/>
        <v>216.85592325542541</v>
      </c>
      <c r="I26" s="4">
        <f t="shared" si="13"/>
        <v>126.04726522116439</v>
      </c>
      <c r="J26" s="4">
        <f t="shared" si="6"/>
        <v>255.52367181962273</v>
      </c>
      <c r="K26" s="5">
        <f t="shared" si="7"/>
        <v>2.7986342051648933E-2</v>
      </c>
      <c r="L26" s="4">
        <f t="shared" si="8"/>
        <v>208.37142904343483</v>
      </c>
      <c r="M26" s="4">
        <f t="shared" si="9"/>
        <v>117.6919080535435</v>
      </c>
      <c r="N26" s="4">
        <f t="shared" si="10"/>
        <v>173.55761800526173</v>
      </c>
      <c r="O26" s="5">
        <f t="shared" si="11"/>
        <v>2.7946543275039898E-2</v>
      </c>
    </row>
    <row r="27" spans="1:15">
      <c r="A27" s="2">
        <v>15</v>
      </c>
      <c r="B27" s="4">
        <f t="shared" si="12"/>
        <v>20.399999999999995</v>
      </c>
      <c r="C27" s="4">
        <f t="shared" si="1"/>
        <v>43.489932212558607</v>
      </c>
      <c r="D27" s="4">
        <f t="shared" si="0"/>
        <v>134.19999999999999</v>
      </c>
      <c r="E27" s="4">
        <f t="shared" si="2"/>
        <v>335.5019999999999</v>
      </c>
      <c r="F27" s="5">
        <f t="shared" si="3"/>
        <v>2.795595749988725E-2</v>
      </c>
      <c r="G27" s="4">
        <f t="shared" si="4"/>
        <v>35.240260711435106</v>
      </c>
      <c r="H27" s="4">
        <f t="shared" si="5"/>
        <v>216.86006787187674</v>
      </c>
      <c r="I27" s="4">
        <f t="shared" si="13"/>
        <v>126.05016429165592</v>
      </c>
      <c r="J27" s="4">
        <f t="shared" si="6"/>
        <v>255.55211170114455</v>
      </c>
      <c r="K27" s="5">
        <f t="shared" si="7"/>
        <v>2.7986725916756359E-2</v>
      </c>
      <c r="L27" s="4">
        <f t="shared" si="8"/>
        <v>208.60459822977018</v>
      </c>
      <c r="M27" s="4">
        <f t="shared" si="9"/>
        <v>117.75739815867456</v>
      </c>
      <c r="N27" s="4">
        <f t="shared" si="10"/>
        <v>174.20007593659747</v>
      </c>
      <c r="O27" s="5">
        <f t="shared" si="11"/>
        <v>2.799822033120478E-2</v>
      </c>
    </row>
    <row r="28" spans="1:15">
      <c r="A28" s="2">
        <v>16</v>
      </c>
      <c r="B28" s="4">
        <f t="shared" si="12"/>
        <v>21.759999999999994</v>
      </c>
      <c r="C28" s="4">
        <f t="shared" si="1"/>
        <v>43.491812091608828</v>
      </c>
      <c r="D28" s="4">
        <f t="shared" si="0"/>
        <v>134.19999999999999</v>
      </c>
      <c r="E28" s="4">
        <f t="shared" si="2"/>
        <v>335.5019999999999</v>
      </c>
      <c r="F28" s="5">
        <f t="shared" si="3"/>
        <v>2.7955378139512873E-2</v>
      </c>
      <c r="G28" s="4">
        <f t="shared" si="4"/>
        <v>35.168528840868234</v>
      </c>
      <c r="H28" s="4">
        <f t="shared" si="5"/>
        <v>216.67664983327239</v>
      </c>
      <c r="I28" s="4">
        <f t="shared" si="13"/>
        <v>125.92258933707032</v>
      </c>
      <c r="J28" s="4">
        <f t="shared" si="6"/>
        <v>254.30060139665986</v>
      </c>
      <c r="K28" s="5">
        <f t="shared" si="7"/>
        <v>2.7969515623328424E-2</v>
      </c>
      <c r="L28" s="4">
        <f t="shared" si="8"/>
        <v>208.608516491703</v>
      </c>
      <c r="M28" s="4">
        <f t="shared" si="9"/>
        <v>117.75849942194628</v>
      </c>
      <c r="N28" s="4">
        <f t="shared" si="10"/>
        <v>174.21087932929305</v>
      </c>
      <c r="O28" s="5">
        <f t="shared" si="11"/>
        <v>2.7999088502696275E-2</v>
      </c>
    </row>
    <row r="29" spans="1:15">
      <c r="A29" s="2">
        <v>17</v>
      </c>
      <c r="B29" s="4">
        <f t="shared" si="12"/>
        <v>23.119999999999994</v>
      </c>
      <c r="C29" s="4">
        <f t="shared" si="1"/>
        <v>43.409934843104402</v>
      </c>
      <c r="D29" s="4">
        <f t="shared" si="0"/>
        <v>134.19999999999999</v>
      </c>
      <c r="E29" s="4">
        <f t="shared" si="2"/>
        <v>335.5019999999999</v>
      </c>
      <c r="F29" s="5">
        <f t="shared" si="3"/>
        <v>2.7980611908324089E-2</v>
      </c>
      <c r="G29" s="4">
        <f t="shared" si="4"/>
        <v>35.167325263637643</v>
      </c>
      <c r="H29" s="4">
        <f t="shared" si="5"/>
        <v>216.6751112100479</v>
      </c>
      <c r="I29" s="4">
        <f t="shared" si="13"/>
        <v>125.92121823684278</v>
      </c>
      <c r="J29" s="4">
        <f t="shared" si="6"/>
        <v>254.28715090342766</v>
      </c>
      <c r="K29" s="5">
        <f t="shared" si="7"/>
        <v>2.7969463994375898E-2</v>
      </c>
      <c r="L29" s="4">
        <f t="shared" si="8"/>
        <v>208.43524383103622</v>
      </c>
      <c r="M29" s="4">
        <f t="shared" si="9"/>
        <v>117.70982303028774</v>
      </c>
      <c r="N29" s="4">
        <f t="shared" si="10"/>
        <v>173.7333639271227</v>
      </c>
      <c r="O29" s="5">
        <f t="shared" si="11"/>
        <v>2.7960689148732589E-2</v>
      </c>
    </row>
    <row r="30" spans="1:15">
      <c r="A30" s="2">
        <v>18</v>
      </c>
      <c r="B30" s="4">
        <f t="shared" si="12"/>
        <v>24.479999999999993</v>
      </c>
      <c r="C30" s="4">
        <f t="shared" si="1"/>
        <v>43.408700840265297</v>
      </c>
      <c r="D30" s="4">
        <f t="shared" si="0"/>
        <v>134.19999999999999</v>
      </c>
      <c r="E30" s="4">
        <f t="shared" si="2"/>
        <v>335.5019999999999</v>
      </c>
      <c r="F30" s="5">
        <f t="shared" si="3"/>
        <v>2.7980992215954386E-2</v>
      </c>
      <c r="G30" s="4">
        <f t="shared" si="4"/>
        <v>35.220607492239466</v>
      </c>
      <c r="H30" s="4">
        <f t="shared" si="5"/>
        <v>216.7421186674249</v>
      </c>
      <c r="I30" s="4">
        <f t="shared" si="13"/>
        <v>125.98136307983219</v>
      </c>
      <c r="J30" s="4">
        <f t="shared" si="6"/>
        <v>254.87717181315381</v>
      </c>
      <c r="K30" s="5">
        <f t="shared" si="7"/>
        <v>2.7971578985146354E-2</v>
      </c>
      <c r="L30" s="4">
        <f t="shared" si="8"/>
        <v>208.43373563342027</v>
      </c>
      <c r="M30" s="4">
        <f t="shared" si="9"/>
        <v>117.70939955279954</v>
      </c>
      <c r="N30" s="4">
        <f t="shared" si="10"/>
        <v>173.72920961296347</v>
      </c>
      <c r="O30" s="5">
        <f t="shared" si="11"/>
        <v>2.7960354848576865E-2</v>
      </c>
    </row>
    <row r="31" spans="1:15">
      <c r="A31" s="2">
        <v>19</v>
      </c>
      <c r="B31" s="4">
        <f t="shared" si="12"/>
        <v>25.839999999999993</v>
      </c>
      <c r="C31" s="4">
        <f t="shared" si="1"/>
        <v>43.463229506218205</v>
      </c>
      <c r="D31" s="4">
        <f t="shared" si="0"/>
        <v>134.19999999999999</v>
      </c>
      <c r="E31" s="4">
        <f t="shared" si="2"/>
        <v>335.5019999999999</v>
      </c>
      <c r="F31" s="5">
        <f t="shared" si="3"/>
        <v>2.7964187013344719E-2</v>
      </c>
      <c r="G31" s="4">
        <f t="shared" si="4"/>
        <v>35.221071790645681</v>
      </c>
      <c r="H31" s="4">
        <f t="shared" si="5"/>
        <v>216.74312845942032</v>
      </c>
      <c r="I31" s="4">
        <f t="shared" si="13"/>
        <v>125.982100125033</v>
      </c>
      <c r="J31" s="4">
        <f t="shared" si="6"/>
        <v>254.88440222657374</v>
      </c>
      <c r="K31" s="5">
        <f t="shared" si="7"/>
        <v>2.7971663043046251E-2</v>
      </c>
      <c r="L31" s="4">
        <f t="shared" si="8"/>
        <v>208.49949665344616</v>
      </c>
      <c r="M31" s="4">
        <f t="shared" si="9"/>
        <v>117.72786756490314</v>
      </c>
      <c r="N31" s="4">
        <f t="shared" si="10"/>
        <v>173.91038081169978</v>
      </c>
      <c r="O31" s="5">
        <f t="shared" si="11"/>
        <v>2.797493009200647E-2</v>
      </c>
    </row>
    <row r="32" spans="1:15">
      <c r="A32" s="2">
        <v>20</v>
      </c>
      <c r="B32" s="4">
        <f t="shared" si="12"/>
        <v>27.199999999999992</v>
      </c>
      <c r="C32" s="4">
        <f t="shared" si="1"/>
        <v>43.46374334480501</v>
      </c>
      <c r="D32" s="4">
        <f t="shared" si="0"/>
        <v>134.19999999999999</v>
      </c>
      <c r="E32" s="4">
        <f t="shared" si="2"/>
        <v>335.5019999999999</v>
      </c>
      <c r="F32" s="5">
        <f t="shared" si="3"/>
        <v>2.7964028653307677E-2</v>
      </c>
      <c r="G32" s="4">
        <f t="shared" si="4"/>
        <v>35.200835606709447</v>
      </c>
      <c r="H32" s="4">
        <f t="shared" si="5"/>
        <v>216.69850441399836</v>
      </c>
      <c r="I32" s="4">
        <f t="shared" si="13"/>
        <v>125.94967001035391</v>
      </c>
      <c r="J32" s="4">
        <f t="shared" si="6"/>
        <v>254.5662628015719</v>
      </c>
      <c r="K32" s="5">
        <f t="shared" si="7"/>
        <v>2.7967904992612397E-2</v>
      </c>
      <c r="L32" s="4">
        <f t="shared" si="8"/>
        <v>208.50045690526099</v>
      </c>
      <c r="M32" s="4">
        <f t="shared" si="9"/>
        <v>117.72813728872518</v>
      </c>
      <c r="N32" s="4">
        <f t="shared" si="10"/>
        <v>173.91302680239403</v>
      </c>
      <c r="O32" s="5">
        <f t="shared" si="11"/>
        <v>2.7975142905993761E-2</v>
      </c>
    </row>
    <row r="37" spans="1:4">
      <c r="A37" t="s">
        <v>11</v>
      </c>
    </row>
    <row r="38" spans="1:4">
      <c r="A38" t="s">
        <v>8</v>
      </c>
      <c r="B38" t="s">
        <v>4</v>
      </c>
      <c r="C38" t="s">
        <v>9</v>
      </c>
      <c r="D38" t="s">
        <v>10</v>
      </c>
    </row>
    <row r="39" spans="1:4">
      <c r="A39">
        <v>1</v>
      </c>
      <c r="B39">
        <f t="shared" ref="B39:B58" si="14">-(2*L13+2*9.81*($I$4^2)*($B$5^2)*($E$8^2))</f>
        <v>-909.82873147692237</v>
      </c>
      <c r="C39">
        <f t="shared" ref="C39:C58" si="15">(L13^2)+$B$6*2*9.81*($I$4^2)*($B$5^2)*($E$8^2)</f>
        <v>95995.574657031073</v>
      </c>
      <c r="D39">
        <f t="shared" ref="D39:D58" si="16">(-B39-SQRT((B39^2)-4*A39*C39))/(2*A39)</f>
        <v>121.82052686089298</v>
      </c>
    </row>
    <row r="40" spans="1:4">
      <c r="A40">
        <v>1</v>
      </c>
      <c r="B40">
        <f t="shared" si="14"/>
        <v>-909.77984295525789</v>
      </c>
      <c r="C40">
        <f t="shared" si="15"/>
        <v>95984.696271254608</v>
      </c>
      <c r="D40">
        <f t="shared" si="16"/>
        <v>121.81313695089432</v>
      </c>
    </row>
    <row r="41" spans="1:4">
      <c r="A41">
        <v>1</v>
      </c>
      <c r="B41">
        <f t="shared" si="14"/>
        <v>-915.46889890904413</v>
      </c>
      <c r="C41">
        <f t="shared" si="15"/>
        <v>97258.613287671324</v>
      </c>
      <c r="D41">
        <f t="shared" si="16"/>
        <v>122.67891237184216</v>
      </c>
    </row>
    <row r="42" spans="1:4">
      <c r="A42">
        <v>1</v>
      </c>
      <c r="B42">
        <f t="shared" si="14"/>
        <v>-916.32737314047563</v>
      </c>
      <c r="C42">
        <f t="shared" si="15"/>
        <v>97452.251621374671</v>
      </c>
      <c r="D42">
        <f t="shared" si="16"/>
        <v>122.81057107813973</v>
      </c>
    </row>
    <row r="43" spans="1:4">
      <c r="A43">
        <v>1</v>
      </c>
      <c r="B43">
        <f t="shared" si="14"/>
        <v>-883.40556098549462</v>
      </c>
      <c r="C43">
        <f t="shared" si="15"/>
        <v>90290.269488972684</v>
      </c>
      <c r="D43">
        <f t="shared" si="16"/>
        <v>117.95739163593061</v>
      </c>
    </row>
    <row r="44" spans="1:4">
      <c r="A44">
        <v>1</v>
      </c>
      <c r="B44">
        <f t="shared" si="14"/>
        <v>-883.30539052793279</v>
      </c>
      <c r="C44">
        <f t="shared" si="15"/>
        <v>90269.304843760212</v>
      </c>
      <c r="D44">
        <f t="shared" si="16"/>
        <v>117.94326013708326</v>
      </c>
    </row>
    <row r="45" spans="1:4">
      <c r="A45">
        <v>1</v>
      </c>
      <c r="B45">
        <f t="shared" si="14"/>
        <v>-887.71865243065872</v>
      </c>
      <c r="C45">
        <f t="shared" si="15"/>
        <v>91197.713812775502</v>
      </c>
      <c r="D45">
        <f t="shared" si="16"/>
        <v>118.56962816826444</v>
      </c>
    </row>
    <row r="46" spans="1:4">
      <c r="A46">
        <v>1</v>
      </c>
      <c r="B46">
        <f t="shared" si="14"/>
        <v>-887.8670717804539</v>
      </c>
      <c r="C46">
        <f t="shared" si="15"/>
        <v>91229.10575126372</v>
      </c>
      <c r="D46">
        <f t="shared" si="16"/>
        <v>118.59082652556992</v>
      </c>
    </row>
    <row r="47" spans="1:4">
      <c r="A47">
        <v>1</v>
      </c>
      <c r="B47">
        <f t="shared" si="14"/>
        <v>-881.44259243766703</v>
      </c>
      <c r="C47">
        <f t="shared" si="15"/>
        <v>89880.35454007519</v>
      </c>
      <c r="D47">
        <f t="shared" si="16"/>
        <v>117.68119592053677</v>
      </c>
    </row>
    <row r="48" spans="1:4">
      <c r="A48">
        <v>1</v>
      </c>
      <c r="B48">
        <f t="shared" si="14"/>
        <v>-881.40694471280119</v>
      </c>
      <c r="C48">
        <f t="shared" si="15"/>
        <v>89872.928251020203</v>
      </c>
      <c r="D48">
        <f t="shared" si="16"/>
        <v>117.67619441231034</v>
      </c>
    </row>
    <row r="49" spans="1:4">
      <c r="A49">
        <v>1</v>
      </c>
      <c r="B49">
        <f t="shared" si="14"/>
        <v>-882.95219059576107</v>
      </c>
      <c r="C49">
        <f t="shared" si="15"/>
        <v>90195.423767806817</v>
      </c>
      <c r="D49">
        <f t="shared" si="16"/>
        <v>117.89346450374092</v>
      </c>
    </row>
    <row r="50" spans="1:4">
      <c r="A50">
        <v>1</v>
      </c>
      <c r="B50">
        <f t="shared" si="14"/>
        <v>-882.98516922177612</v>
      </c>
      <c r="C50">
        <f t="shared" si="15"/>
        <v>90202.31947662009</v>
      </c>
      <c r="D50">
        <f t="shared" si="16"/>
        <v>117.89811186794691</v>
      </c>
    </row>
    <row r="51" spans="1:4">
      <c r="A51">
        <v>1</v>
      </c>
      <c r="B51">
        <f t="shared" si="14"/>
        <v>-881.52966394040959</v>
      </c>
      <c r="C51">
        <f t="shared" si="15"/>
        <v>89898.496325486063</v>
      </c>
      <c r="D51">
        <f t="shared" si="16"/>
        <v>117.69341451543085</v>
      </c>
    </row>
    <row r="52" spans="1:4">
      <c r="A52">
        <v>1</v>
      </c>
      <c r="B52">
        <f t="shared" si="14"/>
        <v>-881.51892984071264</v>
      </c>
      <c r="C52">
        <f t="shared" si="15"/>
        <v>89896.259616987489</v>
      </c>
      <c r="D52">
        <f t="shared" si="16"/>
        <v>117.6919080535435</v>
      </c>
    </row>
    <row r="53" spans="1:4">
      <c r="A53">
        <v>1</v>
      </c>
      <c r="B53">
        <f t="shared" si="14"/>
        <v>-881.98526821338328</v>
      </c>
      <c r="C53">
        <f t="shared" si="15"/>
        <v>89993.485577988133</v>
      </c>
      <c r="D53">
        <f t="shared" si="16"/>
        <v>117.75739815867456</v>
      </c>
    </row>
    <row r="54" spans="1:4">
      <c r="A54">
        <v>1</v>
      </c>
      <c r="B54">
        <f t="shared" si="14"/>
        <v>-881.99310473724904</v>
      </c>
      <c r="C54">
        <f t="shared" si="15"/>
        <v>89995.120328253426</v>
      </c>
      <c r="D54">
        <f t="shared" si="16"/>
        <v>117.75849942194628</v>
      </c>
    </row>
    <row r="55" spans="1:4">
      <c r="A55">
        <v>1</v>
      </c>
      <c r="B55">
        <f t="shared" si="14"/>
        <v>-881.64655941591536</v>
      </c>
      <c r="C55">
        <f t="shared" si="15"/>
        <v>89922.858046287816</v>
      </c>
      <c r="D55">
        <f t="shared" si="16"/>
        <v>117.70982303028774</v>
      </c>
    </row>
    <row r="56" spans="1:4">
      <c r="A56">
        <v>1</v>
      </c>
      <c r="B56">
        <f t="shared" si="14"/>
        <v>-881.64354302068352</v>
      </c>
      <c r="C56">
        <f t="shared" si="15"/>
        <v>89922.229325486827</v>
      </c>
      <c r="D56">
        <f t="shared" si="16"/>
        <v>117.70939955279954</v>
      </c>
    </row>
    <row r="57" spans="1:4">
      <c r="A57">
        <v>1</v>
      </c>
      <c r="B57">
        <f t="shared" si="14"/>
        <v>-881.7750650607353</v>
      </c>
      <c r="C57">
        <f t="shared" si="15"/>
        <v>89949.647280124715</v>
      </c>
      <c r="D57">
        <f t="shared" si="16"/>
        <v>117.72786756490314</v>
      </c>
    </row>
    <row r="58" spans="1:4">
      <c r="A58">
        <v>1</v>
      </c>
      <c r="B58">
        <f t="shared" si="14"/>
        <v>-881.77698556436496</v>
      </c>
      <c r="C58">
        <f t="shared" si="15"/>
        <v>89950.047705086894</v>
      </c>
      <c r="D58">
        <f t="shared" si="16"/>
        <v>117.72813728872518</v>
      </c>
    </row>
  </sheetData>
  <pageMargins left="0.25" right="0.25" top="1" bottom="0.25" header="0" footer="0"/>
  <pageSetup paperSize="9" orientation="landscape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Proracun</vt:lpstr>
      <vt:lpstr>Sheet2</vt:lpstr>
      <vt:lpstr>Sheet3</vt:lpstr>
      <vt:lpstr>Pijezometarske kote</vt:lpstr>
      <vt:lpstr>Pritisci</vt:lpstr>
      <vt:lpstr>Protoci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Aca</cp:lastModifiedBy>
  <cp:lastPrinted>2009-04-13T14:22:22Z</cp:lastPrinted>
  <dcterms:created xsi:type="dcterms:W3CDTF">2009-03-30T13:45:25Z</dcterms:created>
  <dcterms:modified xsi:type="dcterms:W3CDTF">2009-04-14T19:02:40Z</dcterms:modified>
</cp:coreProperties>
</file>