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21015" windowHeight="9945"/>
  </bookViews>
  <sheets>
    <sheet name="poz mom" sheetId="1" r:id="rId1"/>
    <sheet name="neg mom" sheetId="4" r:id="rId2"/>
  </sheets>
  <calcPr calcId="124519"/>
</workbook>
</file>

<file path=xl/calcChain.xml><?xml version="1.0" encoding="utf-8"?>
<calcChain xmlns="http://schemas.openxmlformats.org/spreadsheetml/2006/main">
  <c r="J19" i="4"/>
  <c r="J18"/>
  <c r="G22"/>
  <c r="K8"/>
  <c r="G9"/>
  <c r="G14" s="1"/>
  <c r="G19" s="1"/>
  <c r="G8"/>
  <c r="G7"/>
  <c r="G6"/>
  <c r="G5"/>
  <c r="G4"/>
  <c r="J18" i="1"/>
  <c r="N4"/>
  <c r="C10" i="4"/>
  <c r="C9"/>
  <c r="C8"/>
  <c r="G13"/>
  <c r="G18" s="1"/>
  <c r="K9"/>
  <c r="G14" i="1"/>
  <c r="G13"/>
  <c r="G12"/>
  <c r="K8"/>
  <c r="G19" s="1"/>
  <c r="K7"/>
  <c r="G15"/>
  <c r="C7"/>
  <c r="C9" s="1"/>
  <c r="G15" i="4" l="1"/>
  <c r="G12"/>
  <c r="G17" s="1"/>
  <c r="G20" s="1"/>
  <c r="G18" i="1"/>
  <c r="G17"/>
  <c r="J12" i="4" l="1"/>
  <c r="J15"/>
  <c r="G20" i="1"/>
  <c r="J12" s="1"/>
  <c r="J15" l="1"/>
  <c r="G22" s="1"/>
  <c r="J19" s="1"/>
</calcChain>
</file>

<file path=xl/comments1.xml><?xml version="1.0" encoding="utf-8"?>
<comments xmlns="http://schemas.openxmlformats.org/spreadsheetml/2006/main">
  <authors>
    <author>Miloš</author>
  </authors>
  <commentList>
    <comment ref="B5" authorId="0">
      <text>
        <r>
          <rPr>
            <b/>
            <sz val="9"/>
            <color indexed="81"/>
            <rFont val="Tahoma"/>
            <charset val="1"/>
          </rPr>
          <t>deljina samo betonskog dela ploce</t>
        </r>
      </text>
    </comment>
    <comment ref="B6" authorId="0">
      <text>
        <r>
          <rPr>
            <sz val="9"/>
            <color indexed="81"/>
            <rFont val="Tahoma"/>
            <charset val="1"/>
          </rPr>
          <t>deljina ploce sa sve limom</t>
        </r>
      </text>
    </comment>
  </commentList>
</comments>
</file>

<file path=xl/comments2.xml><?xml version="1.0" encoding="utf-8"?>
<comments xmlns="http://schemas.openxmlformats.org/spreadsheetml/2006/main">
  <authors>
    <author>Miloš</author>
  </authors>
  <commentList>
    <comment ref="B6" authorId="0">
      <text>
        <r>
          <rPr>
            <sz val="9"/>
            <color indexed="81"/>
            <rFont val="Tahoma"/>
            <charset val="1"/>
          </rPr>
          <t>deljina ploce sa sve limom</t>
        </r>
      </text>
    </comment>
    <comment ref="B12" authorId="0">
      <text>
        <r>
          <rPr>
            <b/>
            <sz val="9"/>
            <color indexed="81"/>
            <rFont val="Tahoma"/>
            <charset val="1"/>
          </rPr>
          <t>od gornje ivice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3" authorId="0">
      <text>
        <r>
          <rPr>
            <b/>
            <sz val="9"/>
            <color indexed="81"/>
            <rFont val="Tahoma"/>
            <charset val="1"/>
          </rPr>
          <t>od gornje ivice</t>
        </r>
      </text>
    </comment>
  </commentList>
</comments>
</file>

<file path=xl/sharedStrings.xml><?xml version="1.0" encoding="utf-8"?>
<sst xmlns="http://schemas.openxmlformats.org/spreadsheetml/2006/main" count="117" uniqueCount="46">
  <si>
    <t>beton</t>
  </si>
  <si>
    <t>beff</t>
  </si>
  <si>
    <t>dp</t>
  </si>
  <si>
    <t>kon celik</t>
  </si>
  <si>
    <t>bft</t>
  </si>
  <si>
    <t>bw</t>
  </si>
  <si>
    <t>bfb</t>
  </si>
  <si>
    <t>hft</t>
  </si>
  <si>
    <t>hw</t>
  </si>
  <si>
    <t>hfb</t>
  </si>
  <si>
    <t>Ac=</t>
  </si>
  <si>
    <t>cm</t>
  </si>
  <si>
    <t>cm2</t>
  </si>
  <si>
    <t>As=</t>
  </si>
  <si>
    <t>fck=</t>
  </si>
  <si>
    <t>fyk=</t>
  </si>
  <si>
    <t>kN/cm2</t>
  </si>
  <si>
    <t>fsk=</t>
  </si>
  <si>
    <t>fcd=</t>
  </si>
  <si>
    <t>fyd=</t>
  </si>
  <si>
    <t>fsd=</t>
  </si>
  <si>
    <t>Aft=</t>
  </si>
  <si>
    <t>Aw=</t>
  </si>
  <si>
    <t>Afb=</t>
  </si>
  <si>
    <t>Nc=</t>
  </si>
  <si>
    <t>Nft=</t>
  </si>
  <si>
    <t>Nw=</t>
  </si>
  <si>
    <t>Ntb=</t>
  </si>
  <si>
    <t>Na=</t>
  </si>
  <si>
    <t>kN</t>
  </si>
  <si>
    <t>armatura</t>
  </si>
  <si>
    <t>As1=</t>
  </si>
  <si>
    <t>As2=</t>
  </si>
  <si>
    <t>Ns1=</t>
  </si>
  <si>
    <t>Ns2=</t>
  </si>
  <si>
    <t>Ns=</t>
  </si>
  <si>
    <t>zp=</t>
  </si>
  <si>
    <t>h=</t>
  </si>
  <si>
    <t>Mpl=</t>
  </si>
  <si>
    <t>za=</t>
  </si>
  <si>
    <t>Nw'=</t>
  </si>
  <si>
    <t>kNcm</t>
  </si>
  <si>
    <t>kNm</t>
  </si>
  <si>
    <t>Aa=</t>
  </si>
  <si>
    <t>zs1=</t>
  </si>
  <si>
    <t>zs2=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</si>
</sst>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3">
    <xf numFmtId="0" fontId="0" fillId="0" borderId="0" xfId="0"/>
    <xf numFmtId="0" fontId="1" fillId="2" borderId="0" xfId="1"/>
    <xf numFmtId="0" fontId="2" fillId="3" borderId="0" xfId="2"/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O22"/>
  <sheetViews>
    <sheetView tabSelected="1" workbookViewId="0">
      <selection activeCell="M25" sqref="M25"/>
    </sheetView>
  </sheetViews>
  <sheetFormatPr defaultRowHeight="15"/>
  <cols>
    <col min="2" max="2" width="11.7109375" bestFit="1" customWidth="1"/>
    <col min="10" max="10" width="10.140625" bestFit="1" customWidth="1"/>
    <col min="16" max="16" width="11.7109375" bestFit="1" customWidth="1"/>
    <col min="18" max="18" width="10.140625" bestFit="1" customWidth="1"/>
  </cols>
  <sheetData>
    <row r="3" spans="2:15">
      <c r="B3" t="s">
        <v>0</v>
      </c>
      <c r="F3" t="s">
        <v>3</v>
      </c>
      <c r="J3" s="1" t="s">
        <v>14</v>
      </c>
      <c r="K3" s="1">
        <v>2.5</v>
      </c>
      <c r="L3" s="1" t="s">
        <v>16</v>
      </c>
      <c r="N3" t="s">
        <v>39</v>
      </c>
    </row>
    <row r="4" spans="2:15">
      <c r="B4" s="1" t="s">
        <v>1</v>
      </c>
      <c r="C4" s="1">
        <v>120</v>
      </c>
      <c r="D4" s="1" t="s">
        <v>11</v>
      </c>
      <c r="F4" s="1" t="s">
        <v>4</v>
      </c>
      <c r="G4" s="1">
        <v>30</v>
      </c>
      <c r="H4" s="1" t="s">
        <v>11</v>
      </c>
      <c r="J4" s="1" t="s">
        <v>15</v>
      </c>
      <c r="K4" s="1">
        <v>35.5</v>
      </c>
      <c r="L4" s="1" t="s">
        <v>16</v>
      </c>
      <c r="N4">
        <f>C6+(G4*G7*G7/2+G5*G8*(G7+G8/2)+G6*G9*(G7+G8+G9/2))/G15</f>
        <v>50</v>
      </c>
      <c r="O4" t="s">
        <v>11</v>
      </c>
    </row>
    <row r="5" spans="2:15">
      <c r="B5" s="1" t="s">
        <v>2</v>
      </c>
      <c r="C5" s="1">
        <v>14.9</v>
      </c>
      <c r="D5" s="1" t="s">
        <v>11</v>
      </c>
      <c r="F5" s="1" t="s">
        <v>5</v>
      </c>
      <c r="G5" s="1">
        <v>1.5</v>
      </c>
      <c r="H5" s="1" t="s">
        <v>11</v>
      </c>
    </row>
    <row r="6" spans="2:15">
      <c r="B6" s="1" t="s">
        <v>37</v>
      </c>
      <c r="C6" s="1">
        <v>20</v>
      </c>
      <c r="D6" s="1" t="s">
        <v>11</v>
      </c>
      <c r="F6" s="1" t="s">
        <v>6</v>
      </c>
      <c r="G6" s="1">
        <v>30</v>
      </c>
      <c r="H6" s="1" t="s">
        <v>11</v>
      </c>
    </row>
    <row r="7" spans="2:15">
      <c r="B7" t="s">
        <v>10</v>
      </c>
      <c r="C7">
        <f>C4*C5</f>
        <v>1788</v>
      </c>
      <c r="D7" t="s">
        <v>12</v>
      </c>
      <c r="F7" s="1" t="s">
        <v>7</v>
      </c>
      <c r="G7" s="1">
        <v>3</v>
      </c>
      <c r="H7" s="1" t="s">
        <v>11</v>
      </c>
      <c r="J7" t="s">
        <v>18</v>
      </c>
      <c r="K7">
        <f>K3/1.5</f>
        <v>1.6666666666666667</v>
      </c>
      <c r="L7" t="s">
        <v>16</v>
      </c>
    </row>
    <row r="8" spans="2:15">
      <c r="F8" s="1" t="s">
        <v>8</v>
      </c>
      <c r="G8" s="1">
        <v>54</v>
      </c>
      <c r="H8" s="1" t="s">
        <v>11</v>
      </c>
      <c r="J8" t="s">
        <v>19</v>
      </c>
      <c r="K8">
        <f>K4/1</f>
        <v>35.5</v>
      </c>
      <c r="L8" t="s">
        <v>16</v>
      </c>
    </row>
    <row r="9" spans="2:15">
      <c r="B9" t="s">
        <v>24</v>
      </c>
      <c r="C9">
        <f>C7*K7*0.85</f>
        <v>2533</v>
      </c>
      <c r="D9" t="s">
        <v>29</v>
      </c>
      <c r="F9" s="1" t="s">
        <v>9</v>
      </c>
      <c r="G9" s="1">
        <v>3</v>
      </c>
      <c r="H9" s="1" t="s">
        <v>11</v>
      </c>
    </row>
    <row r="12" spans="2:15">
      <c r="F12" t="s">
        <v>21</v>
      </c>
      <c r="G12">
        <f>G4*G7</f>
        <v>90</v>
      </c>
      <c r="H12" t="s">
        <v>12</v>
      </c>
      <c r="J12" s="2" t="str">
        <f>IF(C9&gt;G20, "NL u ploci", IF((C9+G17)&lt;(G18+G19),  "NL u rebru", "NL u nozici"))</f>
        <v>NL u rebru</v>
      </c>
    </row>
    <row r="13" spans="2:15">
      <c r="F13" t="s">
        <v>22</v>
      </c>
      <c r="G13">
        <f>G5*G8</f>
        <v>81</v>
      </c>
      <c r="H13" t="s">
        <v>12</v>
      </c>
    </row>
    <row r="14" spans="2:15">
      <c r="F14" t="s">
        <v>23</v>
      </c>
      <c r="G14">
        <f>G6*G9</f>
        <v>90</v>
      </c>
      <c r="H14" t="s">
        <v>12</v>
      </c>
      <c r="J14" s="2" t="s">
        <v>36</v>
      </c>
    </row>
    <row r="15" spans="2:15">
      <c r="F15" t="s">
        <v>43</v>
      </c>
      <c r="G15">
        <f>G4*G7+G5*G8+G6*G9</f>
        <v>261</v>
      </c>
      <c r="H15" t="s">
        <v>12</v>
      </c>
      <c r="J15" s="2">
        <f>IF(J12="NL u ploci", (G20/0.85/K7/C4), IF(J12="NL u nozici", (C6+(G20-C9)/2*K8/G4), (C6+G7+(G20-C9-2*G17)/2/K8/G5)))</f>
        <v>26.215962441314552</v>
      </c>
      <c r="K15" s="2" t="s">
        <v>11</v>
      </c>
    </row>
    <row r="17" spans="6:11">
      <c r="F17" t="s">
        <v>25</v>
      </c>
      <c r="G17">
        <f>G12*K8</f>
        <v>3195</v>
      </c>
      <c r="H17" t="s">
        <v>29</v>
      </c>
      <c r="J17" s="2" t="s">
        <v>38</v>
      </c>
    </row>
    <row r="18" spans="6:11">
      <c r="F18" t="s">
        <v>26</v>
      </c>
      <c r="G18">
        <f>G13*K8</f>
        <v>2875.5</v>
      </c>
      <c r="H18" t="s">
        <v>29</v>
      </c>
      <c r="J18" s="2">
        <f>IF(J12="NL u ploci",G20*(N4-J15/2), IF(J12="NL u nozici",(G20*(N4-C5/2)-2*G17*(J15+C6-C5)/2), (G20*(N4-C5/2)-2*G17*(G7+C6+C6-C5)/2-G22*(J15+G7+C6-C5)/2)))</f>
        <v>298590.91643192485</v>
      </c>
      <c r="K18" s="2" t="s">
        <v>41</v>
      </c>
    </row>
    <row r="19" spans="6:11">
      <c r="F19" t="s">
        <v>27</v>
      </c>
      <c r="G19">
        <f>G14*K8</f>
        <v>3195</v>
      </c>
      <c r="H19" t="s">
        <v>29</v>
      </c>
      <c r="J19" s="2">
        <f>J18/100</f>
        <v>2985.9091643192487</v>
      </c>
      <c r="K19" s="2" t="s">
        <v>42</v>
      </c>
    </row>
    <row r="20" spans="6:11">
      <c r="F20" t="s">
        <v>28</v>
      </c>
      <c r="G20">
        <f>SUM(G17:G19)</f>
        <v>9265.5</v>
      </c>
      <c r="H20" t="s">
        <v>29</v>
      </c>
    </row>
    <row r="22" spans="6:11">
      <c r="F22" t="s">
        <v>40</v>
      </c>
      <c r="G22">
        <f>2*K8*G5*(J15-C6-G7)</f>
        <v>342.49999999999983</v>
      </c>
      <c r="H22" t="s">
        <v>29</v>
      </c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L22"/>
  <sheetViews>
    <sheetView workbookViewId="0">
      <selection activeCell="A33" sqref="A33"/>
    </sheetView>
  </sheetViews>
  <sheetFormatPr defaultRowHeight="15"/>
  <cols>
    <col min="2" max="2" width="11.7109375" bestFit="1" customWidth="1"/>
    <col min="10" max="10" width="10.140625" bestFit="1" customWidth="1"/>
    <col min="16" max="16" width="11.7109375" bestFit="1" customWidth="1"/>
    <col min="18" max="18" width="10.140625" bestFit="1" customWidth="1"/>
  </cols>
  <sheetData>
    <row r="3" spans="2:12">
      <c r="B3" t="s">
        <v>30</v>
      </c>
      <c r="F3" t="s">
        <v>3</v>
      </c>
    </row>
    <row r="4" spans="2:12">
      <c r="B4" s="1" t="s">
        <v>31</v>
      </c>
      <c r="C4" s="1">
        <v>15.4</v>
      </c>
      <c r="D4" s="1" t="s">
        <v>12</v>
      </c>
      <c r="F4" t="s">
        <v>4</v>
      </c>
      <c r="G4">
        <f>'poz mom'!G4</f>
        <v>30</v>
      </c>
      <c r="H4" t="s">
        <v>11</v>
      </c>
      <c r="J4" s="1" t="s">
        <v>15</v>
      </c>
      <c r="K4" s="1">
        <v>35.5</v>
      </c>
      <c r="L4" s="1" t="s">
        <v>16</v>
      </c>
    </row>
    <row r="5" spans="2:12">
      <c r="B5" s="1" t="s">
        <v>32</v>
      </c>
      <c r="C5" s="1">
        <v>9.4</v>
      </c>
      <c r="D5" s="1" t="s">
        <v>12</v>
      </c>
      <c r="F5" t="s">
        <v>5</v>
      </c>
      <c r="G5">
        <f>'poz mom'!G5</f>
        <v>1.5</v>
      </c>
      <c r="H5" t="s">
        <v>11</v>
      </c>
      <c r="J5" s="1" t="s">
        <v>17</v>
      </c>
      <c r="K5" s="1">
        <v>50</v>
      </c>
      <c r="L5" s="1" t="s">
        <v>16</v>
      </c>
    </row>
    <row r="6" spans="2:12">
      <c r="B6" s="1" t="s">
        <v>37</v>
      </c>
      <c r="C6" s="1">
        <v>20</v>
      </c>
      <c r="D6" s="1" t="s">
        <v>12</v>
      </c>
      <c r="F6" t="s">
        <v>6</v>
      </c>
      <c r="G6">
        <f>'poz mom'!G6</f>
        <v>30</v>
      </c>
      <c r="H6" t="s">
        <v>11</v>
      </c>
    </row>
    <row r="7" spans="2:12">
      <c r="F7" t="s">
        <v>7</v>
      </c>
      <c r="G7">
        <f>'poz mom'!G7</f>
        <v>3</v>
      </c>
      <c r="H7" t="s">
        <v>11</v>
      </c>
    </row>
    <row r="8" spans="2:12">
      <c r="B8" t="s">
        <v>33</v>
      </c>
      <c r="C8">
        <f>C4*K9</f>
        <v>669.56521739130437</v>
      </c>
      <c r="D8" t="s">
        <v>29</v>
      </c>
      <c r="F8" t="s">
        <v>8</v>
      </c>
      <c r="G8">
        <f>'poz mom'!G8</f>
        <v>54</v>
      </c>
      <c r="H8" t="s">
        <v>11</v>
      </c>
      <c r="J8" t="s">
        <v>19</v>
      </c>
      <c r="K8">
        <f>K4/1</f>
        <v>35.5</v>
      </c>
      <c r="L8" t="s">
        <v>16</v>
      </c>
    </row>
    <row r="9" spans="2:12">
      <c r="B9" t="s">
        <v>34</v>
      </c>
      <c r="C9">
        <f>C5*K9</f>
        <v>408.69565217391306</v>
      </c>
      <c r="D9" t="s">
        <v>29</v>
      </c>
      <c r="F9" t="s">
        <v>9</v>
      </c>
      <c r="G9">
        <f>'poz mom'!G9</f>
        <v>3</v>
      </c>
      <c r="H9" t="s">
        <v>11</v>
      </c>
      <c r="J9" t="s">
        <v>20</v>
      </c>
      <c r="K9">
        <f>K5/1.15</f>
        <v>43.478260869565219</v>
      </c>
      <c r="L9" t="s">
        <v>16</v>
      </c>
    </row>
    <row r="10" spans="2:12">
      <c r="B10" t="s">
        <v>35</v>
      </c>
      <c r="C10">
        <f>C8+C9</f>
        <v>1078.2608695652175</v>
      </c>
      <c r="D10" t="s">
        <v>29</v>
      </c>
    </row>
    <row r="12" spans="2:12">
      <c r="B12" s="1" t="s">
        <v>44</v>
      </c>
      <c r="C12" s="1">
        <v>4</v>
      </c>
      <c r="D12" s="1" t="s">
        <v>11</v>
      </c>
      <c r="F12" t="s">
        <v>21</v>
      </c>
      <c r="G12">
        <f>G4*G7</f>
        <v>90</v>
      </c>
      <c r="H12" t="s">
        <v>12</v>
      </c>
      <c r="J12" s="2" t="str">
        <f>IF(C10&gt;G20, "NL u ploci", IF((G18+G19)&gt;(C10+G17), "NL u rebru", "NL u nozici"))</f>
        <v>NL u rebru</v>
      </c>
    </row>
    <row r="13" spans="2:12">
      <c r="B13" s="1" t="s">
        <v>45</v>
      </c>
      <c r="C13" s="1">
        <v>14</v>
      </c>
      <c r="D13" s="1" t="s">
        <v>11</v>
      </c>
      <c r="F13" t="s">
        <v>22</v>
      </c>
      <c r="G13">
        <f>G5*G8</f>
        <v>81</v>
      </c>
      <c r="H13" t="s">
        <v>12</v>
      </c>
    </row>
    <row r="14" spans="2:12">
      <c r="F14" t="s">
        <v>23</v>
      </c>
      <c r="G14">
        <f>G6*G9</f>
        <v>90</v>
      </c>
      <c r="H14" t="s">
        <v>12</v>
      </c>
      <c r="J14" s="2" t="s">
        <v>36</v>
      </c>
    </row>
    <row r="15" spans="2:12">
      <c r="F15" t="s">
        <v>13</v>
      </c>
      <c r="G15">
        <f>G4*G7+G5*G8+G6*G9</f>
        <v>261</v>
      </c>
      <c r="H15" t="s">
        <v>12</v>
      </c>
      <c r="J15" s="2">
        <f>C6+G7+(G20-C8-C9-2*G17)/2/K8/G5</f>
        <v>39.875484792814859</v>
      </c>
      <c r="K15" s="2" t="s">
        <v>11</v>
      </c>
    </row>
    <row r="17" spans="6:11">
      <c r="F17" t="s">
        <v>25</v>
      </c>
      <c r="G17">
        <f>G12*K8</f>
        <v>3195</v>
      </c>
      <c r="H17" t="s">
        <v>29</v>
      </c>
      <c r="J17" s="2" t="s">
        <v>38</v>
      </c>
    </row>
    <row r="18" spans="6:11">
      <c r="F18" t="s">
        <v>26</v>
      </c>
      <c r="G18">
        <f>G13*K8</f>
        <v>2875.5</v>
      </c>
      <c r="H18" t="s">
        <v>29</v>
      </c>
      <c r="J18" s="2">
        <f>G20*'poz mom'!N4-C8*C12-C9*C13-2*G17*(C6+G7/2)-G22*(J15+G7+C6)/2</f>
        <v>260988.85919264803</v>
      </c>
      <c r="K18" s="2" t="s">
        <v>41</v>
      </c>
    </row>
    <row r="19" spans="6:11">
      <c r="F19" t="s">
        <v>27</v>
      </c>
      <c r="G19">
        <f>G14*K8</f>
        <v>3195</v>
      </c>
      <c r="H19" t="s">
        <v>29</v>
      </c>
      <c r="J19" s="2">
        <f>J18/100</f>
        <v>2609.8885919264803</v>
      </c>
      <c r="K19" s="2" t="s">
        <v>42</v>
      </c>
    </row>
    <row r="20" spans="6:11">
      <c r="F20" t="s">
        <v>28</v>
      </c>
      <c r="G20">
        <f>SUM(G17:G19)</f>
        <v>9265.5</v>
      </c>
      <c r="H20" t="s">
        <v>29</v>
      </c>
    </row>
    <row r="22" spans="6:11">
      <c r="F22" t="s">
        <v>40</v>
      </c>
      <c r="G22">
        <f>2*K8*G5*(J15-C6-G7)</f>
        <v>1797.2391304347825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 mom</vt:lpstr>
      <vt:lpstr>neg mom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Miloš</dc:creator>
  <cp:lastModifiedBy>Miloš</cp:lastModifiedBy>
  <dcterms:created xsi:type="dcterms:W3CDTF">2011-04-23T14:08:18Z</dcterms:created>
  <dcterms:modified xsi:type="dcterms:W3CDTF">2011-04-25T17:15:17Z</dcterms:modified>
</cp:coreProperties>
</file>